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9095" windowHeight="9195" activeTab="0"/>
  </bookViews>
  <sheets>
    <sheet name="250214-1 経常収支比率" sheetId="1" r:id="rId1"/>
    <sheet name="250214-2 経常収支比率 (減収補てん特例分等を除く)" sheetId="2" r:id="rId2"/>
    <sheet name="附表" sheetId="3" r:id="rId3"/>
    <sheet name="附表1" sheetId="4" r:id="rId4"/>
    <sheet name="附表2" sheetId="5" r:id="rId5"/>
  </sheets>
  <definedNames>
    <definedName name="_xlnm.Print_Area" localSheetId="0">'250214-1 経常収支比率'!$A$1:$X$39</definedName>
    <definedName name="_xlnm.Print_Area" localSheetId="1">'250214-2 経常収支比率 (減収補てん特例分等を除く)'!$A$1:$X$39</definedName>
    <definedName name="_xlnm.Print_Area" localSheetId="2">'附表'!$A$1:$X$38</definedName>
    <definedName name="_xlnm.Print_Area" localSheetId="3">'附表1'!$A$1:$F$38</definedName>
    <definedName name="_xlnm.Print_Area" localSheetId="4">'附表2'!$A$1:$F$38</definedName>
    <definedName name="_xlnm.Print_Titles" localSheetId="0">'250214-1 経常収支比率'!$A:$D</definedName>
    <definedName name="_xlnm.Print_Titles" localSheetId="1">'250214-2 経常収支比率 (減収補てん特例分等を除く)'!$A:$D</definedName>
  </definedNames>
  <calcPr fullCalcOnLoad="1"/>
</workbook>
</file>

<file path=xl/sharedStrings.xml><?xml version="1.0" encoding="utf-8"?>
<sst xmlns="http://schemas.openxmlformats.org/spreadsheetml/2006/main" count="319" uniqueCount="132">
  <si>
    <t>歳　 入 　合 　計</t>
  </si>
  <si>
    <t>経常一般財源</t>
  </si>
  <si>
    <t>うち臨時財政対策債</t>
  </si>
  <si>
    <t>決算額</t>
  </si>
  <si>
    <t>区　　分</t>
  </si>
  <si>
    <t>一般財源等</t>
  </si>
  <si>
    <t>下関市</t>
  </si>
  <si>
    <t>宇部市</t>
  </si>
  <si>
    <t>山口市</t>
  </si>
  <si>
    <t>萩市</t>
  </si>
  <si>
    <t>田布施町</t>
  </si>
  <si>
    <t>11. 投 資 的 経 費</t>
  </si>
  <si>
    <t>左　の　う　ち　人　件　費　　②</t>
  </si>
  <si>
    <t>(1)　普　通　建　設　事　業　費</t>
  </si>
  <si>
    <t>(1)のうち単独事業費</t>
  </si>
  <si>
    <t>(2)　 災 　害 　復 　旧　 事　 業　 費</t>
  </si>
  <si>
    <t>(3)　失　業　対　策　事　業　費</t>
  </si>
  <si>
    <t>内　訳</t>
  </si>
  <si>
    <t>一 般 財 源 等</t>
  </si>
  <si>
    <t>区　　分</t>
  </si>
  <si>
    <t>　投資及び</t>
  </si>
  <si>
    <t>　 一部事務</t>
  </si>
  <si>
    <t>　 (1)以外</t>
  </si>
  <si>
    <t>　 一　時</t>
  </si>
  <si>
    <t>計</t>
  </si>
  <si>
    <t>(1)組合に対</t>
  </si>
  <si>
    <t>(2)借入金</t>
  </si>
  <si>
    <t>　貸 付 金</t>
  </si>
  <si>
    <t>うち人件費</t>
  </si>
  <si>
    <t>単独事業費</t>
  </si>
  <si>
    <t>　 利　子</t>
  </si>
  <si>
    <t>県　　　　計</t>
  </si>
  <si>
    <t>市　　　　計</t>
  </si>
  <si>
    <t>1.　人　件　費　①</t>
  </si>
  <si>
    <t>一般財源等</t>
  </si>
  <si>
    <t>2.　 物 　件 　費</t>
  </si>
  <si>
    <t>3. 維 持 補 修 費</t>
  </si>
  <si>
    <t>4.　 扶 　助 　費</t>
  </si>
  <si>
    <t>5.　補　助　費　等</t>
  </si>
  <si>
    <t>内　　　　　　　　　　訳</t>
  </si>
  <si>
    <t>(1)一部事務組合に対するもの</t>
  </si>
  <si>
    <t>(2)(1)以外のもの</t>
  </si>
  <si>
    <t>6.　 公 　債 　費</t>
  </si>
  <si>
    <t>(2)一時借入金利子</t>
  </si>
  <si>
    <t>8.投資及び出資金・貸付金</t>
  </si>
  <si>
    <t>9.　繰　出　金</t>
  </si>
  <si>
    <t>歳　出　合　計</t>
  </si>
  <si>
    <t>防府市</t>
  </si>
  <si>
    <t>下松市</t>
  </si>
  <si>
    <t>岩国市</t>
  </si>
  <si>
    <t>光市</t>
  </si>
  <si>
    <t>長門市</t>
  </si>
  <si>
    <t>柳井市</t>
  </si>
  <si>
    <t>美祢市</t>
  </si>
  <si>
    <t>周南市</t>
  </si>
  <si>
    <t>和木町</t>
  </si>
  <si>
    <t>上関町</t>
  </si>
  <si>
    <t>平生町</t>
  </si>
  <si>
    <t>阿武町</t>
  </si>
  <si>
    <t>山陽小野田市</t>
  </si>
  <si>
    <t>周防大島町</t>
  </si>
  <si>
    <t xml:space="preserve"> 市町名</t>
  </si>
  <si>
    <t>町　    　計</t>
  </si>
  <si>
    <t>05-31-05</t>
  </si>
  <si>
    <t>05-29-01</t>
  </si>
  <si>
    <t>05-30-01</t>
  </si>
  <si>
    <t xml:space="preserve"> 市町名</t>
  </si>
  <si>
    <t>14-01-05</t>
  </si>
  <si>
    <t>うち減収補てん債特例分</t>
  </si>
  <si>
    <t>14-03-05</t>
  </si>
  <si>
    <t>14-04-05</t>
  </si>
  <si>
    <t>14-05-05</t>
  </si>
  <si>
    <t>14-06-05</t>
  </si>
  <si>
    <t>14-07-05</t>
  </si>
  <si>
    <t>14-08-05</t>
  </si>
  <si>
    <t>14-09-05</t>
  </si>
  <si>
    <t>14-10-05</t>
  </si>
  <si>
    <t>14-11-05</t>
  </si>
  <si>
    <t>14-14-05</t>
  </si>
  <si>
    <t>14-15-05</t>
  </si>
  <si>
    <t>14-23-05</t>
  </si>
  <si>
    <t>14-17-03</t>
  </si>
  <si>
    <t>14-18-03</t>
  </si>
  <si>
    <t>14-19-03</t>
  </si>
  <si>
    <t>14-20-03</t>
  </si>
  <si>
    <t>14-21-03</t>
  </si>
  <si>
    <t>14-22-03</t>
  </si>
  <si>
    <t>分母となるべき</t>
  </si>
  <si>
    <t>一般財源等</t>
  </si>
  <si>
    <t>内訳</t>
  </si>
  <si>
    <t>参考数値</t>
  </si>
  <si>
    <t>第２-13表　性質別経費の状況（14表関係）</t>
  </si>
  <si>
    <t>ok</t>
  </si>
  <si>
    <t>ok</t>
  </si>
  <si>
    <t>ok</t>
  </si>
  <si>
    <t>第２－１４表　経常収支比率（14表関係）</t>
  </si>
  <si>
    <t>（単位 ％）</t>
  </si>
  <si>
    <t>(1)償還金の</t>
  </si>
  <si>
    <t>　 うち元金</t>
  </si>
  <si>
    <t>　 元　  利</t>
  </si>
  <si>
    <t>　 うち利子</t>
  </si>
  <si>
    <t xml:space="preserve"> １　経常収支比率</t>
  </si>
  <si>
    <t>7 出 資 金</t>
  </si>
  <si>
    <t>うち</t>
  </si>
  <si>
    <t>(2)</t>
  </si>
  <si>
    <t>(2)</t>
  </si>
  <si>
    <t>(1～8)</t>
  </si>
  <si>
    <t>　 するもの</t>
  </si>
  <si>
    <t xml:space="preserve"> 　 のもの</t>
  </si>
  <si>
    <r>
      <t xml:space="preserve"> ２　減収補塡債特例分等を経常一般財源等から除いた場合の経常収支比率</t>
    </r>
  </si>
  <si>
    <t>(1)元利償還金のうち元金</t>
  </si>
  <si>
    <t>(1)元利償還金のうち利子</t>
  </si>
  <si>
    <t xml:space="preserve"> -</t>
  </si>
  <si>
    <t>※附表、附表１、附表２のシートに数値入力すること。附表、附表１、附表２のシートは隠れているので再表示すること。</t>
  </si>
  <si>
    <t>注　県計、市計及び町計欄の上段は単純平均、下段は加重平均である。</t>
  </si>
  <si>
    <t>自動計算</t>
  </si>
  <si>
    <t>人件費</t>
  </si>
  <si>
    <t>物件費</t>
  </si>
  <si>
    <t>維持補修費</t>
  </si>
  <si>
    <t>扶助費</t>
  </si>
  <si>
    <t>補助費等</t>
  </si>
  <si>
    <t>公債費</t>
  </si>
  <si>
    <t>繰出金</t>
  </si>
  <si>
    <t>投資的</t>
  </si>
  <si>
    <t>経費</t>
  </si>
  <si>
    <t>普通建設</t>
  </si>
  <si>
    <t>(1)</t>
  </si>
  <si>
    <t>事業費</t>
  </si>
  <si>
    <t>災害復旧</t>
  </si>
  <si>
    <t>(2)</t>
  </si>
  <si>
    <t>失業対策</t>
  </si>
  <si>
    <t>(3)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</si>
</sst>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quot;△&quot;#,##0\ ;_(* &quot;-&quot;_);_(@_)"/>
    <numFmt numFmtId="177" formatCode="_(* #,##0.0_);_(* &quot;△&quot;#,##0.0\ ;_(* &quot;-&quot;_);_(@_)"/>
    <numFmt numFmtId="178" formatCode="#,##0.0"/>
    <numFmt numFmtId="179" formatCode="#,##0.0_ "/>
    <numFmt numFmtId="180" formatCode="_(* #,##0.00_);_(* &quot;△&quot;#,##0.00\ ;_(* &quot;-&quot;_);_(@_)"/>
    <numFmt numFmtId="181" formatCode="_(* #,##0.000_);_(* &quot;△&quot;#,##0.000\ ;_(* &quot;-&quot;_);_(@_)"/>
    <numFmt numFmtId="182" formatCode="_(* #,##0.0000_);_(* &quot;△&quot;#,##0.0000\ ;_(* &quot;-&quot;_);_(@_)"/>
    <numFmt numFmtId="183" formatCode="0.0"/>
    <numFmt numFmtId="184" formatCode="_ * #,##0.0_ ;_ * \-#,##0.0_ ;_ * &quot;-&quot;?_ ;_ @_ "/>
    <numFmt numFmtId="185" formatCode="0.0%"/>
    <numFmt numFmtId="186" formatCode="0_);[Red]\(0\)"/>
    <numFmt numFmtId="187" formatCode="#,##0.0;[Red]&quot;△&quot;#,##0.0"/>
    <numFmt numFmtId="188" formatCode="&quot;Yes&quot;;&quot;Yes&quot;;&quot;No&quot;"/>
    <numFmt numFmtId="189" formatCode="&quot;True&quot;;&quot;True&quot;;&quot;False&quot;"/>
    <numFmt numFmtId="190" formatCode="&quot;On&quot;;&quot;On&quot;;&quot;Off&quot;"/>
    <numFmt numFmtId="191" formatCode="[$€-2]\ #,##0.00_);[Red]\([$€-2]\ #,##0.00\)"/>
  </numFmts>
  <fonts count="58">
    <font>
      <sz val="12"/>
      <name val="ＭＳ 明朝"/>
      <family val="1"/>
    </font>
    <font>
      <sz val="12"/>
      <name val="ＭＳ ゴシック"/>
      <family val="3"/>
    </font>
    <font>
      <sz val="6"/>
      <name val="ＭＳ 明朝"/>
      <family val="1"/>
    </font>
    <font>
      <sz val="12"/>
      <color indexed="8"/>
      <name val="ＭＳ ゴシック"/>
      <family val="3"/>
    </font>
    <font>
      <sz val="6"/>
      <name val="ＭＳ Ｐゴシック"/>
      <family val="3"/>
    </font>
    <font>
      <sz val="12"/>
      <color indexed="9"/>
      <name val="ＭＳ 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0"/>
      <color indexed="8"/>
      <name val="ＭＳ ゴシック"/>
      <family val="3"/>
    </font>
    <font>
      <sz val="10"/>
      <name val="ＭＳ 明朝"/>
      <family val="1"/>
    </font>
    <font>
      <sz val="10"/>
      <color indexed="12"/>
      <name val="ＭＳ ゴシック"/>
      <family val="3"/>
    </font>
    <font>
      <sz val="12"/>
      <color indexed="12"/>
      <name val="ＭＳ 明朝"/>
      <family val="1"/>
    </font>
    <font>
      <sz val="10"/>
      <color indexed="9"/>
      <name val="ＭＳ ゴシック"/>
      <family val="3"/>
    </font>
    <font>
      <sz val="10"/>
      <color indexed="9"/>
      <name val="ＭＳ 明朝"/>
      <family val="1"/>
    </font>
    <font>
      <sz val="12"/>
      <color indexed="12"/>
      <name val="ＭＳ ゴシック"/>
      <family val="3"/>
    </font>
    <font>
      <sz val="14"/>
      <color indexed="8"/>
      <name val="ＭＳ ゴシック"/>
      <family val="3"/>
    </font>
    <font>
      <sz val="11"/>
      <name val="ＭＳ ゴシック"/>
      <family val="3"/>
    </font>
    <font>
      <sz val="11"/>
      <name val="ＭＳ 明朝"/>
      <family val="1"/>
    </font>
    <font>
      <sz val="11"/>
      <name val="ＭＳ Ｐゴシック"/>
      <family val="3"/>
    </font>
    <font>
      <sz val="14"/>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medium"/>
      <right style="medium"/>
      <top style="medium"/>
      <bottom>
        <color indexed="63"/>
      </bottom>
    </border>
    <border>
      <left style="medium"/>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8" fillId="0" borderId="0" applyFont="0" applyFill="0" applyBorder="0" applyAlignment="0" applyProtection="0"/>
    <xf numFmtId="0" fontId="55" fillId="30" borderId="4" applyNumberFormat="0" applyAlignment="0" applyProtection="0"/>
    <xf numFmtId="0" fontId="0" fillId="0" borderId="0">
      <alignment/>
      <protection/>
    </xf>
    <xf numFmtId="0" fontId="0" fillId="0" borderId="0">
      <alignment horizontal="center"/>
      <protection/>
    </xf>
    <xf numFmtId="0" fontId="56" fillId="0" borderId="0">
      <alignment vertical="center"/>
      <protection/>
    </xf>
    <xf numFmtId="0" fontId="40" fillId="0" borderId="0">
      <alignment vertical="center"/>
      <protection/>
    </xf>
    <xf numFmtId="0" fontId="40" fillId="0" borderId="0">
      <alignment vertical="center"/>
      <protection/>
    </xf>
    <xf numFmtId="0" fontId="19" fillId="0" borderId="0">
      <alignment vertical="center"/>
      <protection/>
    </xf>
    <xf numFmtId="0" fontId="8" fillId="0" borderId="0" applyNumberFormat="0" applyFill="0" applyBorder="0" applyAlignment="0" applyProtection="0"/>
    <xf numFmtId="0" fontId="57" fillId="31" borderId="0" applyNumberFormat="0" applyBorder="0" applyAlignment="0" applyProtection="0"/>
  </cellStyleXfs>
  <cellXfs count="234">
    <xf numFmtId="0" fontId="0" fillId="0" borderId="0" xfId="0" applyAlignment="1">
      <alignment/>
    </xf>
    <xf numFmtId="0" fontId="1" fillId="0" borderId="0" xfId="0" applyFont="1" applyFill="1" applyAlignment="1">
      <alignment vertical="center"/>
    </xf>
    <xf numFmtId="0" fontId="1" fillId="0" borderId="0" xfId="0" applyFont="1" applyFill="1" applyAlignment="1">
      <alignment/>
    </xf>
    <xf numFmtId="0" fontId="1" fillId="0" borderId="10" xfId="0" applyFont="1" applyFill="1" applyBorder="1" applyAlignment="1">
      <alignment vertical="center"/>
    </xf>
    <xf numFmtId="0" fontId="6" fillId="0" borderId="11" xfId="0" applyFont="1" applyFill="1" applyBorder="1" applyAlignment="1">
      <alignment horizontal="centerContinuous" vertical="center" shrinkToFit="1"/>
    </xf>
    <xf numFmtId="0" fontId="9"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9" fillId="0" borderId="0" xfId="0" applyFont="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right"/>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6" fillId="0" borderId="14" xfId="0" applyFont="1" applyBorder="1" applyAlignment="1">
      <alignment vertical="center"/>
    </xf>
    <xf numFmtId="0" fontId="6" fillId="0" borderId="13" xfId="0" applyFont="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lignment horizontal="right" vertical="top"/>
    </xf>
    <xf numFmtId="0" fontId="6" fillId="0" borderId="18" xfId="0" applyFont="1" applyFill="1" applyBorder="1" applyAlignment="1">
      <alignment vertical="center"/>
    </xf>
    <xf numFmtId="0" fontId="6" fillId="0" borderId="19" xfId="0" applyFont="1" applyFill="1" applyBorder="1" applyAlignment="1" quotePrefix="1">
      <alignment horizontal="centerContinuous" vertical="center" shrinkToFit="1"/>
    </xf>
    <xf numFmtId="0" fontId="6" fillId="0" borderId="19" xfId="0" applyFont="1" applyFill="1" applyBorder="1" applyAlignment="1">
      <alignment horizontal="centerContinuous" vertical="center" shrinkToFit="1"/>
    </xf>
    <xf numFmtId="0" fontId="6" fillId="0" borderId="11" xfId="0" applyFont="1" applyFill="1" applyBorder="1" applyAlignment="1">
      <alignment horizontal="centerContinuous" vertical="center"/>
    </xf>
    <xf numFmtId="0" fontId="6" fillId="0" borderId="11" xfId="0" applyFont="1" applyBorder="1" applyAlignment="1">
      <alignment horizontal="center" vertical="center"/>
    </xf>
    <xf numFmtId="0" fontId="6" fillId="0" borderId="11" xfId="0" applyFont="1" applyBorder="1" applyAlignment="1">
      <alignment horizontal="centerContinuous" vertical="center"/>
    </xf>
    <xf numFmtId="0" fontId="6" fillId="0" borderId="11" xfId="0" applyFont="1" applyBorder="1" applyAlignment="1">
      <alignment horizontal="distributed" vertical="center" shrinkToFit="1"/>
    </xf>
    <xf numFmtId="0" fontId="6" fillId="0" borderId="11" xfId="0" applyFont="1" applyBorder="1" applyAlignment="1">
      <alignment horizontal="left"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Border="1" applyAlignment="1">
      <alignment horizontal="centerContinuous" vertical="center"/>
    </xf>
    <xf numFmtId="0" fontId="6" fillId="0" borderId="23" xfId="0" applyFont="1" applyBorder="1" applyAlignment="1">
      <alignment horizontal="center" vertical="center"/>
    </xf>
    <xf numFmtId="0" fontId="6" fillId="0" borderId="24" xfId="0" applyFont="1" applyBorder="1" applyAlignment="1">
      <alignment horizontal="centerContinuous" vertical="center"/>
    </xf>
    <xf numFmtId="0" fontId="9" fillId="0" borderId="17" xfId="0" applyFont="1" applyFill="1" applyBorder="1" applyAlignment="1">
      <alignment/>
    </xf>
    <xf numFmtId="0" fontId="6" fillId="0" borderId="20" xfId="0" applyFont="1" applyFill="1" applyBorder="1" applyAlignment="1">
      <alignment vertical="center" shrinkToFit="1"/>
    </xf>
    <xf numFmtId="0" fontId="6" fillId="0" borderId="23" xfId="0" applyFont="1" applyBorder="1" applyAlignment="1">
      <alignment horizontal="center" vertical="center"/>
    </xf>
    <xf numFmtId="0" fontId="9" fillId="0" borderId="25" xfId="0" applyFont="1" applyFill="1" applyBorder="1" applyAlignment="1">
      <alignment horizontal="left" vertical="top"/>
    </xf>
    <xf numFmtId="0" fontId="9" fillId="0" borderId="19" xfId="0" applyFont="1" applyFill="1" applyBorder="1" applyAlignment="1">
      <alignment horizontal="left" vertical="center"/>
    </xf>
    <xf numFmtId="0" fontId="9" fillId="0" borderId="19" xfId="0" applyFont="1" applyFill="1" applyBorder="1" applyAlignment="1">
      <alignment vertical="center"/>
    </xf>
    <xf numFmtId="0" fontId="6" fillId="0" borderId="26" xfId="0" applyFont="1" applyFill="1" applyBorder="1" applyAlignment="1">
      <alignment vertical="center"/>
    </xf>
    <xf numFmtId="0" fontId="6" fillId="0" borderId="19" xfId="0" applyFont="1" applyFill="1" applyBorder="1" applyAlignment="1">
      <alignment vertical="center"/>
    </xf>
    <xf numFmtId="0" fontId="6" fillId="0" borderId="27" xfId="0" applyFont="1" applyFill="1" applyBorder="1" applyAlignment="1">
      <alignment vertical="center"/>
    </xf>
    <xf numFmtId="0" fontId="6" fillId="0" borderId="11" xfId="0" applyFont="1" applyFill="1" applyBorder="1" applyAlignment="1">
      <alignment vertical="center"/>
    </xf>
    <xf numFmtId="0" fontId="6" fillId="0" borderId="27" xfId="0" applyFont="1" applyBorder="1" applyAlignment="1">
      <alignment horizontal="center" vertical="center" shrinkToFit="1"/>
    </xf>
    <xf numFmtId="0" fontId="6" fillId="0" borderId="27" xfId="0" applyFont="1" applyBorder="1" applyAlignment="1">
      <alignment horizontal="center" vertical="center"/>
    </xf>
    <xf numFmtId="0" fontId="6" fillId="0" borderId="11" xfId="0" applyFont="1" applyBorder="1" applyAlignment="1">
      <alignment horizontal="center" vertical="center" shrinkToFit="1"/>
    </xf>
    <xf numFmtId="0" fontId="10" fillId="0" borderId="0" xfId="0" applyFont="1" applyAlignment="1">
      <alignment/>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25"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horizontal="distributed" vertical="center"/>
    </xf>
    <xf numFmtId="0" fontId="6" fillId="0" borderId="0" xfId="0" applyFont="1" applyAlignment="1">
      <alignment/>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11" fillId="0" borderId="17" xfId="0" applyFont="1" applyBorder="1" applyAlignment="1">
      <alignment horizontal="centerContinuous" vertical="center"/>
    </xf>
    <xf numFmtId="0" fontId="9" fillId="0" borderId="0" xfId="0" applyFont="1" applyBorder="1" applyAlignment="1">
      <alignment horizontal="centerContinuous" vertical="center"/>
    </xf>
    <xf numFmtId="0" fontId="6" fillId="0" borderId="18" xfId="0" applyFont="1" applyBorder="1" applyAlignment="1">
      <alignment horizontal="centerContinuous" vertical="center"/>
    </xf>
    <xf numFmtId="176" fontId="11" fillId="0" borderId="0" xfId="0" applyNumberFormat="1" applyFont="1" applyBorder="1" applyAlignment="1">
      <alignment vertical="center" shrinkToFit="1"/>
    </xf>
    <xf numFmtId="0" fontId="6" fillId="0" borderId="18" xfId="0" applyFont="1" applyBorder="1" applyAlignment="1">
      <alignment vertical="center"/>
    </xf>
    <xf numFmtId="176" fontId="6" fillId="0" borderId="0" xfId="0" applyNumberFormat="1" applyFont="1" applyBorder="1" applyAlignment="1">
      <alignment vertical="center" shrinkToFit="1"/>
    </xf>
    <xf numFmtId="0" fontId="6" fillId="0" borderId="26" xfId="0" applyFont="1" applyBorder="1" applyAlignment="1">
      <alignment vertical="center"/>
    </xf>
    <xf numFmtId="176" fontId="6" fillId="0" borderId="19" xfId="0" applyNumberFormat="1" applyFont="1" applyBorder="1" applyAlignment="1">
      <alignment vertical="center" shrinkToFit="1"/>
    </xf>
    <xf numFmtId="0" fontId="11"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6" fillId="0" borderId="30" xfId="0" applyFont="1" applyBorder="1" applyAlignment="1">
      <alignment horizontal="centerContinuous" vertical="center"/>
    </xf>
    <xf numFmtId="176" fontId="6" fillId="0" borderId="29" xfId="0" applyNumberFormat="1" applyFont="1" applyBorder="1" applyAlignment="1">
      <alignment vertical="center" shrinkToFit="1"/>
    </xf>
    <xf numFmtId="0" fontId="6" fillId="0" borderId="21" xfId="0" applyFont="1" applyFill="1" applyBorder="1" applyAlignment="1">
      <alignment vertical="center" shrinkToFit="1"/>
    </xf>
    <xf numFmtId="0" fontId="6" fillId="0" borderId="26" xfId="0" applyFont="1" applyFill="1" applyBorder="1" applyAlignment="1">
      <alignment vertical="center" shrinkToFit="1"/>
    </xf>
    <xf numFmtId="0" fontId="6" fillId="0" borderId="27" xfId="0" applyFont="1" applyFill="1" applyBorder="1" applyAlignment="1">
      <alignment vertical="center" shrinkToFit="1"/>
    </xf>
    <xf numFmtId="176" fontId="1" fillId="0" borderId="0" xfId="0" applyNumberFormat="1" applyFont="1" applyFill="1" applyAlignment="1">
      <alignment/>
    </xf>
    <xf numFmtId="0" fontId="10" fillId="0" borderId="0" xfId="0" applyFont="1" applyFill="1" applyAlignment="1">
      <alignment/>
    </xf>
    <xf numFmtId="0" fontId="6" fillId="0" borderId="22"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6" fillId="0" borderId="26" xfId="0" applyFont="1" applyBorder="1" applyAlignment="1">
      <alignment horizontal="center" vertical="center" shrinkToFit="1"/>
    </xf>
    <xf numFmtId="0" fontId="0" fillId="0" borderId="0" xfId="0" applyFill="1" applyAlignment="1">
      <alignment/>
    </xf>
    <xf numFmtId="0" fontId="12" fillId="0" borderId="0" xfId="0" applyFont="1" applyFill="1" applyAlignment="1">
      <alignment/>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0" fillId="0" borderId="0" xfId="0" applyFont="1" applyFill="1" applyAlignment="1">
      <alignment/>
    </xf>
    <xf numFmtId="0" fontId="11" fillId="0" borderId="17" xfId="0" applyFont="1" applyFill="1" applyBorder="1" applyAlignment="1">
      <alignment horizontal="centerContinuous" vertical="center"/>
    </xf>
    <xf numFmtId="0" fontId="9" fillId="0" borderId="0" xfId="0" applyFont="1" applyFill="1" applyBorder="1" applyAlignment="1">
      <alignment horizontal="centerContinuous" vertical="center"/>
    </xf>
    <xf numFmtId="176" fontId="11" fillId="0" borderId="0"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0" fontId="9" fillId="0" borderId="0" xfId="0" applyFont="1" applyFill="1" applyBorder="1" applyAlignment="1">
      <alignment horizontal="distributed" vertical="center"/>
    </xf>
    <xf numFmtId="0" fontId="9" fillId="0" borderId="25" xfId="0" applyFont="1" applyFill="1" applyBorder="1" applyAlignment="1">
      <alignment vertical="center"/>
    </xf>
    <xf numFmtId="0" fontId="9" fillId="0" borderId="19" xfId="0" applyFont="1" applyFill="1" applyBorder="1" applyAlignment="1">
      <alignment horizontal="distributed" vertical="center"/>
    </xf>
    <xf numFmtId="176" fontId="6" fillId="0" borderId="19" xfId="0" applyNumberFormat="1" applyFont="1" applyFill="1" applyBorder="1" applyAlignment="1">
      <alignment vertical="center" shrinkToFit="1"/>
    </xf>
    <xf numFmtId="0" fontId="11" fillId="0" borderId="28" xfId="0" applyFont="1" applyFill="1" applyBorder="1" applyAlignment="1">
      <alignment horizontal="centerContinuous" vertical="center"/>
    </xf>
    <xf numFmtId="0" fontId="9" fillId="0" borderId="29" xfId="0" applyFont="1" applyFill="1" applyBorder="1" applyAlignment="1">
      <alignment horizontal="centerContinuous" vertical="center"/>
    </xf>
    <xf numFmtId="176" fontId="6" fillId="0" borderId="29" xfId="0" applyNumberFormat="1" applyFont="1" applyFill="1" applyBorder="1" applyAlignment="1">
      <alignment vertical="center" shrinkToFit="1"/>
    </xf>
    <xf numFmtId="49" fontId="5" fillId="0" borderId="17"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49" fontId="5" fillId="0" borderId="18" xfId="0" applyNumberFormat="1" applyFont="1" applyFill="1" applyBorder="1" applyAlignment="1">
      <alignment vertical="center"/>
    </xf>
    <xf numFmtId="49" fontId="13" fillId="0" borderId="0" xfId="0" applyNumberFormat="1" applyFont="1" applyFill="1" applyBorder="1" applyAlignment="1">
      <alignment horizontal="center" vertical="center" shrinkToFit="1"/>
    </xf>
    <xf numFmtId="49" fontId="14" fillId="0" borderId="0" xfId="0" applyNumberFormat="1" applyFont="1" applyFill="1" applyAlignment="1">
      <alignment/>
    </xf>
    <xf numFmtId="176" fontId="11" fillId="3" borderId="31" xfId="0" applyNumberFormat="1" applyFont="1" applyFill="1" applyBorder="1" applyAlignment="1">
      <alignment vertical="center" shrinkToFit="1"/>
    </xf>
    <xf numFmtId="176" fontId="11" fillId="3" borderId="32" xfId="0" applyNumberFormat="1" applyFont="1" applyFill="1" applyBorder="1" applyAlignment="1">
      <alignment vertical="center" shrinkToFit="1"/>
    </xf>
    <xf numFmtId="0" fontId="11" fillId="3" borderId="33" xfId="0" applyFont="1" applyFill="1" applyBorder="1" applyAlignment="1">
      <alignment horizontal="centerContinuous" vertical="center"/>
    </xf>
    <xf numFmtId="0" fontId="1" fillId="0" borderId="13" xfId="0" applyFont="1" applyFill="1" applyBorder="1" applyAlignment="1">
      <alignment vertical="center"/>
    </xf>
    <xf numFmtId="0" fontId="6" fillId="0" borderId="34"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1" fillId="3" borderId="31" xfId="0" applyFont="1" applyFill="1" applyBorder="1" applyAlignment="1">
      <alignment vertical="center"/>
    </xf>
    <xf numFmtId="0" fontId="12" fillId="3" borderId="35" xfId="0" applyFont="1" applyFill="1" applyBorder="1" applyAlignment="1">
      <alignment/>
    </xf>
    <xf numFmtId="0" fontId="12" fillId="3" borderId="31" xfId="0" applyFont="1" applyFill="1" applyBorder="1" applyAlignment="1">
      <alignment/>
    </xf>
    <xf numFmtId="0" fontId="12" fillId="0" borderId="0" xfId="0" applyFont="1" applyAlignment="1">
      <alignment/>
    </xf>
    <xf numFmtId="0" fontId="1" fillId="3" borderId="35" xfId="0" applyFont="1" applyFill="1" applyBorder="1" applyAlignment="1">
      <alignment vertical="center"/>
    </xf>
    <xf numFmtId="0" fontId="1" fillId="32" borderId="10" xfId="0" applyFont="1" applyFill="1" applyBorder="1" applyAlignment="1">
      <alignment vertical="center"/>
    </xf>
    <xf numFmtId="0" fontId="6" fillId="3" borderId="32" xfId="0" applyFont="1" applyFill="1" applyBorder="1" applyAlignment="1">
      <alignment horizontal="centerContinuous" vertical="center" shrinkToFit="1"/>
    </xf>
    <xf numFmtId="0" fontId="6" fillId="32" borderId="19" xfId="0" applyFont="1" applyFill="1" applyBorder="1" applyAlignment="1">
      <alignment horizontal="centerContinuous" vertical="center" shrinkToFit="1"/>
    </xf>
    <xf numFmtId="0" fontId="6" fillId="32" borderId="11" xfId="0" applyFont="1" applyFill="1" applyBorder="1" applyAlignment="1">
      <alignment horizontal="centerContinuous" vertical="center" shrinkToFit="1"/>
    </xf>
    <xf numFmtId="0" fontId="6" fillId="3" borderId="36" xfId="0" applyFont="1" applyFill="1" applyBorder="1" applyAlignment="1">
      <alignment horizontal="distributed" vertical="center" shrinkToFit="1"/>
    </xf>
    <xf numFmtId="0" fontId="6" fillId="32" borderId="34" xfId="0" applyFont="1" applyFill="1" applyBorder="1" applyAlignment="1">
      <alignment horizontal="distributed" vertical="center" shrinkToFit="1"/>
    </xf>
    <xf numFmtId="0" fontId="6" fillId="32" borderId="22" xfId="0" applyFont="1" applyFill="1" applyBorder="1" applyAlignment="1">
      <alignment horizontal="distributed" vertical="center" shrinkToFit="1"/>
    </xf>
    <xf numFmtId="0" fontId="6" fillId="3" borderId="31" xfId="0" applyFont="1" applyFill="1" applyBorder="1" applyAlignment="1">
      <alignment horizontal="distributed" vertical="center" shrinkToFit="1"/>
    </xf>
    <xf numFmtId="0" fontId="6" fillId="32" borderId="18" xfId="0" applyFont="1" applyFill="1" applyBorder="1" applyAlignment="1">
      <alignment horizontal="distributed" vertical="center" shrinkToFit="1"/>
    </xf>
    <xf numFmtId="0" fontId="6" fillId="32" borderId="20" xfId="0" applyFont="1" applyFill="1" applyBorder="1" applyAlignment="1">
      <alignment horizontal="distributed" vertical="center" shrinkToFit="1"/>
    </xf>
    <xf numFmtId="0" fontId="6" fillId="3" borderId="32" xfId="0" applyFont="1" applyFill="1" applyBorder="1" applyAlignment="1">
      <alignment vertical="center" shrinkToFit="1"/>
    </xf>
    <xf numFmtId="0" fontId="6" fillId="32" borderId="26" xfId="0" applyFont="1" applyFill="1" applyBorder="1" applyAlignment="1">
      <alignment vertical="center" shrinkToFit="1"/>
    </xf>
    <xf numFmtId="0" fontId="6" fillId="32" borderId="27" xfId="0" applyFont="1" applyFill="1" applyBorder="1" applyAlignment="1">
      <alignment vertical="center" shrinkToFit="1"/>
    </xf>
    <xf numFmtId="0" fontId="15" fillId="0" borderId="0" xfId="0" applyFont="1" applyBorder="1" applyAlignment="1">
      <alignment vertical="center"/>
    </xf>
    <xf numFmtId="0" fontId="6" fillId="3" borderId="31" xfId="0" applyFont="1" applyFill="1" applyBorder="1" applyAlignment="1">
      <alignment horizontal="center" vertical="center" shrinkToFit="1"/>
    </xf>
    <xf numFmtId="0" fontId="6" fillId="32" borderId="0" xfId="0" applyFont="1" applyFill="1" applyBorder="1" applyAlignment="1">
      <alignment horizontal="center" vertical="center" shrinkToFit="1"/>
    </xf>
    <xf numFmtId="176" fontId="11" fillId="32" borderId="0" xfId="0" applyNumberFormat="1" applyFont="1" applyFill="1" applyBorder="1" applyAlignment="1">
      <alignment vertical="center" shrinkToFit="1"/>
    </xf>
    <xf numFmtId="176" fontId="6" fillId="3" borderId="31" xfId="0" applyNumberFormat="1" applyFont="1" applyFill="1" applyBorder="1" applyAlignment="1">
      <alignment vertical="center" shrinkToFit="1"/>
    </xf>
    <xf numFmtId="176" fontId="6" fillId="32" borderId="0" xfId="0" applyNumberFormat="1" applyFont="1" applyFill="1" applyBorder="1" applyAlignment="1">
      <alignment vertical="center" shrinkToFit="1"/>
    </xf>
    <xf numFmtId="176" fontId="11" fillId="0" borderId="19" xfId="0" applyNumberFormat="1" applyFont="1" applyBorder="1" applyAlignment="1">
      <alignment vertical="center" shrinkToFit="1"/>
    </xf>
    <xf numFmtId="176" fontId="6" fillId="3" borderId="32" xfId="0" applyNumberFormat="1" applyFont="1" applyFill="1" applyBorder="1" applyAlignment="1">
      <alignment vertical="center" shrinkToFit="1"/>
    </xf>
    <xf numFmtId="176" fontId="6" fillId="32" borderId="19" xfId="0" applyNumberFormat="1" applyFont="1" applyFill="1" applyBorder="1" applyAlignment="1">
      <alignment vertical="center" shrinkToFit="1"/>
    </xf>
    <xf numFmtId="0" fontId="11" fillId="0" borderId="29" xfId="0" applyFont="1" applyBorder="1" applyAlignment="1">
      <alignment horizontal="centerContinuous" vertical="center"/>
    </xf>
    <xf numFmtId="176" fontId="6" fillId="3" borderId="33" xfId="0" applyNumberFormat="1" applyFont="1" applyFill="1" applyBorder="1" applyAlignment="1">
      <alignment vertical="center" shrinkToFit="1"/>
    </xf>
    <xf numFmtId="176" fontId="6" fillId="32" borderId="29" xfId="0" applyNumberFormat="1" applyFont="1" applyFill="1" applyBorder="1" applyAlignment="1">
      <alignment vertical="center" shrinkToFit="1"/>
    </xf>
    <xf numFmtId="0" fontId="1" fillId="0" borderId="0" xfId="0" applyFont="1" applyAlignment="1">
      <alignment/>
    </xf>
    <xf numFmtId="0" fontId="6" fillId="0" borderId="13" xfId="0" applyFont="1" applyFill="1" applyBorder="1" applyAlignment="1">
      <alignment vertical="center" shrinkToFit="1"/>
    </xf>
    <xf numFmtId="0" fontId="1" fillId="0" borderId="0" xfId="0" applyFont="1" applyFill="1" applyBorder="1" applyAlignment="1">
      <alignment vertical="center"/>
    </xf>
    <xf numFmtId="178" fontId="1" fillId="0" borderId="0" xfId="0" applyNumberFormat="1" applyFont="1" applyFill="1" applyAlignment="1">
      <alignment vertical="center"/>
    </xf>
    <xf numFmtId="0" fontId="6" fillId="0" borderId="12" xfId="0" applyFont="1" applyFill="1" applyBorder="1" applyAlignment="1">
      <alignment vertical="center" shrinkToFit="1"/>
    </xf>
    <xf numFmtId="0" fontId="6" fillId="0" borderId="13" xfId="0" applyFont="1" applyFill="1" applyBorder="1" applyAlignment="1">
      <alignment shrinkToFit="1"/>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top" shrinkToFit="1"/>
    </xf>
    <xf numFmtId="0" fontId="6" fillId="0" borderId="25" xfId="0" applyFont="1" applyFill="1" applyBorder="1" applyAlignment="1">
      <alignment vertical="top" shrinkToFit="1"/>
    </xf>
    <xf numFmtId="0" fontId="6" fillId="0" borderId="19" xfId="0" applyFont="1" applyFill="1" applyBorder="1" applyAlignment="1">
      <alignment vertical="center" shrinkToFit="1"/>
    </xf>
    <xf numFmtId="176" fontId="6" fillId="0" borderId="0" xfId="0" applyNumberFormat="1" applyFont="1" applyBorder="1" applyAlignment="1">
      <alignment horizontal="right" vertical="center" shrinkToFit="1"/>
    </xf>
    <xf numFmtId="176" fontId="6" fillId="0" borderId="20" xfId="68" applyNumberFormat="1" applyFont="1" applyBorder="1" applyAlignment="1">
      <alignment vertical="center" shrinkToFit="1"/>
      <protection/>
    </xf>
    <xf numFmtId="176" fontId="6" fillId="0" borderId="19" xfId="0" applyNumberFormat="1" applyFont="1" applyBorder="1" applyAlignment="1">
      <alignment horizontal="right" vertical="center" shrinkToFit="1"/>
    </xf>
    <xf numFmtId="176" fontId="6" fillId="0" borderId="0" xfId="0" applyNumberFormat="1" applyFont="1" applyFill="1" applyBorder="1" applyAlignment="1">
      <alignment horizontal="right" vertical="center" shrinkToFit="1"/>
    </xf>
    <xf numFmtId="176" fontId="6" fillId="0" borderId="19" xfId="0" applyNumberFormat="1" applyFont="1" applyFill="1" applyBorder="1" applyAlignment="1">
      <alignment horizontal="right" vertical="center" shrinkToFit="1"/>
    </xf>
    <xf numFmtId="176" fontId="11" fillId="0" borderId="0" xfId="0" applyNumberFormat="1" applyFont="1" applyFill="1" applyBorder="1" applyAlignment="1">
      <alignment horizontal="right" vertical="center" shrinkToFit="1"/>
    </xf>
    <xf numFmtId="176" fontId="11" fillId="0" borderId="0" xfId="0" applyNumberFormat="1" applyFont="1" applyBorder="1" applyAlignment="1">
      <alignment horizontal="right" vertical="center" shrinkToFit="1"/>
    </xf>
    <xf numFmtId="0" fontId="6" fillId="0" borderId="0" xfId="0" applyFont="1" applyFill="1" applyAlignment="1">
      <alignment/>
    </xf>
    <xf numFmtId="0" fontId="6" fillId="0" borderId="0" xfId="0" applyFont="1" applyFill="1" applyBorder="1" applyAlignment="1">
      <alignment/>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37" xfId="0" applyFont="1" applyFill="1" applyBorder="1" applyAlignment="1">
      <alignment vertical="center" shrinkToFit="1"/>
    </xf>
    <xf numFmtId="0" fontId="6" fillId="0" borderId="38" xfId="0" applyFont="1" applyFill="1" applyBorder="1" applyAlignment="1">
      <alignment vertical="center" shrinkToFit="1"/>
    </xf>
    <xf numFmtId="0" fontId="6" fillId="0" borderId="0" xfId="0" applyFont="1" applyFill="1" applyAlignment="1">
      <alignment vertical="center" shrinkToFit="1"/>
    </xf>
    <xf numFmtId="0" fontId="6" fillId="0" borderId="18" xfId="0" applyFont="1" applyFill="1" applyBorder="1" applyAlignment="1">
      <alignment vertical="center" shrinkToFit="1"/>
    </xf>
    <xf numFmtId="0" fontId="6" fillId="0" borderId="11" xfId="0" applyFont="1" applyFill="1" applyBorder="1" applyAlignment="1">
      <alignment vertical="center" shrinkToFit="1"/>
    </xf>
    <xf numFmtId="0" fontId="6" fillId="0" borderId="20" xfId="0" applyFont="1" applyFill="1" applyBorder="1" applyAlignment="1" quotePrefix="1">
      <alignment vertical="center" shrinkToFit="1"/>
    </xf>
    <xf numFmtId="0" fontId="6" fillId="0" borderId="39" xfId="0" applyFont="1" applyFill="1" applyBorder="1" applyAlignment="1">
      <alignment vertical="center" shrinkToFit="1"/>
    </xf>
    <xf numFmtId="0" fontId="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Alignment="1">
      <alignment horizontal="left"/>
    </xf>
    <xf numFmtId="0" fontId="1" fillId="0" borderId="40" xfId="0" applyFont="1" applyFill="1" applyBorder="1" applyAlignment="1">
      <alignment vertical="center"/>
    </xf>
    <xf numFmtId="0" fontId="1" fillId="0" borderId="34" xfId="0" applyFont="1" applyFill="1" applyBorder="1" applyAlignment="1">
      <alignment vertical="center"/>
    </xf>
    <xf numFmtId="0" fontId="6" fillId="0" borderId="0"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0" fillId="0" borderId="13" xfId="0" applyFont="1" applyFill="1" applyBorder="1" applyAlignment="1">
      <alignment horizontal="left" vertical="center"/>
    </xf>
    <xf numFmtId="0" fontId="0" fillId="0" borderId="13" xfId="0" applyFont="1" applyFill="1" applyBorder="1" applyAlignment="1">
      <alignment horizontal="left" vertical="center"/>
    </xf>
    <xf numFmtId="0" fontId="1" fillId="0" borderId="18" xfId="0" applyFont="1" applyFill="1" applyBorder="1" applyAlignment="1">
      <alignment vertical="center"/>
    </xf>
    <xf numFmtId="0" fontId="10"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1" fillId="33" borderId="0" xfId="0" applyFont="1" applyFill="1" applyAlignment="1">
      <alignment/>
    </xf>
    <xf numFmtId="176" fontId="6" fillId="0" borderId="13" xfId="0" applyNumberFormat="1" applyFont="1" applyFill="1" applyBorder="1" applyAlignment="1">
      <alignment vertical="center"/>
    </xf>
    <xf numFmtId="179" fontId="20" fillId="0" borderId="22" xfId="0" applyNumberFormat="1" applyFont="1" applyFill="1" applyBorder="1" applyAlignment="1">
      <alignment vertical="center" shrinkToFit="1"/>
    </xf>
    <xf numFmtId="179" fontId="20" fillId="0" borderId="22" xfId="0" applyNumberFormat="1" applyFont="1" applyFill="1" applyBorder="1" applyAlignment="1">
      <alignment/>
    </xf>
    <xf numFmtId="179" fontId="20" fillId="0" borderId="41" xfId="0" applyNumberFormat="1" applyFont="1" applyFill="1" applyBorder="1" applyAlignment="1">
      <alignment/>
    </xf>
    <xf numFmtId="179" fontId="20" fillId="0" borderId="20" xfId="0" applyNumberFormat="1" applyFont="1" applyFill="1" applyBorder="1" applyAlignment="1">
      <alignment horizontal="right" vertical="center"/>
    </xf>
    <xf numFmtId="179" fontId="20" fillId="0" borderId="42" xfId="0" applyNumberFormat="1" applyFont="1" applyFill="1" applyBorder="1" applyAlignment="1">
      <alignment horizontal="right" vertical="center"/>
    </xf>
    <xf numFmtId="179" fontId="20" fillId="0" borderId="20" xfId="0" applyNumberFormat="1" applyFont="1" applyFill="1" applyBorder="1" applyAlignment="1">
      <alignment vertical="center" shrinkToFit="1"/>
    </xf>
    <xf numFmtId="179" fontId="20" fillId="0" borderId="42" xfId="0" applyNumberFormat="1" applyFont="1" applyFill="1" applyBorder="1" applyAlignment="1">
      <alignment horizontal="right" vertical="center" shrinkToFit="1"/>
    </xf>
    <xf numFmtId="179" fontId="20" fillId="0" borderId="42" xfId="0" applyNumberFormat="1" applyFont="1" applyFill="1" applyBorder="1" applyAlignment="1">
      <alignment vertical="center" shrinkToFit="1"/>
    </xf>
    <xf numFmtId="179" fontId="20" fillId="0" borderId="20" xfId="0" applyNumberFormat="1" applyFont="1" applyFill="1" applyBorder="1" applyAlignment="1">
      <alignment horizontal="right" vertical="center" shrinkToFit="1"/>
    </xf>
    <xf numFmtId="179" fontId="20" fillId="0" borderId="43" xfId="0" applyNumberFormat="1" applyFont="1" applyFill="1" applyBorder="1" applyAlignment="1">
      <alignment vertical="center" shrinkToFit="1"/>
    </xf>
    <xf numFmtId="179" fontId="20" fillId="0" borderId="44" xfId="0" applyNumberFormat="1" applyFont="1" applyFill="1" applyBorder="1" applyAlignment="1">
      <alignment vertical="center" shrinkToFit="1"/>
    </xf>
    <xf numFmtId="0" fontId="1" fillId="0" borderId="17"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18" xfId="0" applyFont="1" applyFill="1" applyBorder="1" applyAlignment="1">
      <alignment horizontal="centerContinuous" vertical="center"/>
    </xf>
    <xf numFmtId="0" fontId="1" fillId="0" borderId="17" xfId="0" applyFont="1" applyFill="1" applyBorder="1" applyAlignment="1">
      <alignment vertical="center"/>
    </xf>
    <xf numFmtId="0" fontId="1" fillId="0" borderId="0" xfId="0" applyFont="1" applyFill="1" applyBorder="1" applyAlignment="1">
      <alignment horizontal="distributed" vertical="center"/>
    </xf>
    <xf numFmtId="0" fontId="1" fillId="0" borderId="28" xfId="0" applyFont="1" applyFill="1" applyBorder="1" applyAlignment="1">
      <alignment horizontal="centerContinuous" vertical="center"/>
    </xf>
    <xf numFmtId="0" fontId="1" fillId="0" borderId="29" xfId="0" applyFont="1" applyFill="1" applyBorder="1" applyAlignment="1">
      <alignment horizontal="centerContinuous" vertical="center"/>
    </xf>
    <xf numFmtId="0" fontId="1" fillId="0" borderId="30" xfId="0" applyFont="1" applyFill="1" applyBorder="1" applyAlignment="1">
      <alignment horizontal="centerContinuous" vertical="center"/>
    </xf>
    <xf numFmtId="0" fontId="17" fillId="0" borderId="13" xfId="0" applyFont="1" applyFill="1" applyBorder="1"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179" fontId="20" fillId="0" borderId="22" xfId="0" applyNumberFormat="1" applyFont="1" applyFill="1" applyBorder="1" applyAlignment="1">
      <alignment horizontal="right" vertical="center" shrinkToFit="1"/>
    </xf>
    <xf numFmtId="179" fontId="20" fillId="0" borderId="41" xfId="0" applyNumberFormat="1" applyFont="1" applyFill="1" applyBorder="1" applyAlignment="1">
      <alignment horizontal="right" vertical="center" shrinkToFit="1"/>
    </xf>
    <xf numFmtId="179" fontId="20" fillId="0" borderId="43" xfId="0" applyNumberFormat="1" applyFont="1" applyFill="1" applyBorder="1" applyAlignment="1">
      <alignment horizontal="right" vertical="center" shrinkToFit="1"/>
    </xf>
    <xf numFmtId="179" fontId="20" fillId="0" borderId="44" xfId="0" applyNumberFormat="1" applyFont="1" applyFill="1" applyBorder="1" applyAlignment="1">
      <alignment horizontal="right" vertical="center" shrinkToFit="1"/>
    </xf>
    <xf numFmtId="0" fontId="17" fillId="0" borderId="21" xfId="0" applyFont="1" applyFill="1" applyBorder="1" applyAlignment="1">
      <alignment horizontal="left" vertical="center" shrinkToFit="1"/>
    </xf>
    <xf numFmtId="0" fontId="17" fillId="0" borderId="21" xfId="0" applyFont="1" applyFill="1" applyBorder="1" applyAlignment="1">
      <alignment horizontal="distributed" vertical="center" shrinkToFit="1"/>
    </xf>
    <xf numFmtId="0" fontId="17" fillId="0" borderId="20" xfId="0" applyFont="1" applyFill="1" applyBorder="1" applyAlignment="1">
      <alignment vertical="center" shrinkToFit="1"/>
    </xf>
    <xf numFmtId="0" fontId="17" fillId="0" borderId="20" xfId="0" applyFont="1" applyFill="1" applyBorder="1" applyAlignment="1">
      <alignment horizontal="left" vertical="center" shrinkToFit="1"/>
    </xf>
    <xf numFmtId="0" fontId="17" fillId="0" borderId="20" xfId="0" applyFont="1" applyFill="1" applyBorder="1" applyAlignment="1">
      <alignment horizontal="distributed" vertical="center" shrinkToFit="1"/>
    </xf>
    <xf numFmtId="0" fontId="17" fillId="0" borderId="20" xfId="0" applyFont="1" applyFill="1" applyBorder="1" applyAlignment="1">
      <alignment horizontal="center" vertical="center" shrinkToFit="1"/>
    </xf>
    <xf numFmtId="0" fontId="17" fillId="0" borderId="18" xfId="0" applyFont="1" applyFill="1" applyBorder="1" applyAlignment="1">
      <alignment horizontal="left" vertical="center" shrinkToFit="1"/>
    </xf>
    <xf numFmtId="0" fontId="17" fillId="0" borderId="18" xfId="0" applyFont="1" applyFill="1" applyBorder="1" applyAlignment="1">
      <alignment horizontal="distributed" vertical="center" shrinkToFit="1"/>
    </xf>
    <xf numFmtId="0" fontId="17" fillId="0" borderId="20" xfId="0" applyFont="1" applyFill="1" applyBorder="1" applyAlignment="1" quotePrefix="1">
      <alignment vertical="center" shrinkToFit="1"/>
    </xf>
    <xf numFmtId="0" fontId="17" fillId="0" borderId="42" xfId="0" applyFont="1" applyFill="1" applyBorder="1" applyAlignment="1" quotePrefix="1">
      <alignment vertical="center" shrinkToFit="1"/>
    </xf>
    <xf numFmtId="0" fontId="17" fillId="0" borderId="20" xfId="0" applyFont="1" applyFill="1" applyBorder="1" applyAlignment="1" quotePrefix="1">
      <alignment horizontal="distributed" vertical="center" shrinkToFit="1"/>
    </xf>
    <xf numFmtId="0" fontId="17" fillId="0" borderId="21" xfId="0" applyFont="1" applyFill="1" applyBorder="1" applyAlignment="1" quotePrefix="1">
      <alignment vertical="center" shrinkToFit="1"/>
    </xf>
    <xf numFmtId="0" fontId="17" fillId="0" borderId="42" xfId="0" applyFont="1" applyFill="1" applyBorder="1" applyAlignment="1" quotePrefix="1">
      <alignment horizontal="distributed" vertical="center" shrinkToFit="1"/>
    </xf>
    <xf numFmtId="0" fontId="17" fillId="0" borderId="42" xfId="0" applyFont="1" applyFill="1" applyBorder="1" applyAlignment="1">
      <alignment horizontal="distributed" vertical="center" shrinkToFit="1"/>
    </xf>
    <xf numFmtId="0" fontId="17" fillId="0" borderId="0" xfId="0" applyFont="1" applyFill="1" applyBorder="1" applyAlignment="1">
      <alignment horizontal="right" vertical="top" shrinkToFit="1"/>
    </xf>
    <xf numFmtId="0" fontId="1" fillId="0" borderId="0" xfId="0" applyFont="1" applyFill="1" applyAlignment="1">
      <alignment horizontal="right" vertical="center"/>
    </xf>
    <xf numFmtId="176" fontId="6" fillId="0" borderId="13" xfId="0" applyNumberFormat="1" applyFont="1" applyFill="1" applyBorder="1" applyAlignment="1">
      <alignment vertical="center"/>
    </xf>
    <xf numFmtId="0" fontId="17" fillId="0" borderId="17" xfId="0" applyFont="1" applyFill="1" applyBorder="1" applyAlignment="1">
      <alignment horizontal="left" shrinkToFit="1"/>
    </xf>
    <xf numFmtId="0" fontId="17" fillId="0" borderId="0" xfId="0" applyFont="1" applyFill="1" applyBorder="1" applyAlignment="1">
      <alignment horizontal="left" shrinkToFit="1"/>
    </xf>
    <xf numFmtId="0" fontId="17" fillId="0" borderId="11" xfId="0" applyFont="1" applyFill="1" applyBorder="1" applyAlignment="1">
      <alignment horizontal="distributed" vertical="center" indent="1" shrinkToFit="1"/>
    </xf>
    <xf numFmtId="0" fontId="18" fillId="0" borderId="26" xfId="0" applyFont="1" applyFill="1" applyBorder="1" applyAlignment="1">
      <alignment/>
    </xf>
    <xf numFmtId="0" fontId="17" fillId="0" borderId="19" xfId="0" applyFont="1" applyFill="1" applyBorder="1" applyAlignment="1">
      <alignment horizontal="distributed" vertical="center" indent="1" shrinkToFit="1"/>
    </xf>
    <xf numFmtId="0" fontId="17" fillId="0" borderId="26" xfId="0" applyFont="1" applyFill="1" applyBorder="1" applyAlignment="1">
      <alignment horizontal="distributed" vertical="center" indent="1" shrinkToFit="1"/>
    </xf>
    <xf numFmtId="0" fontId="6" fillId="0" borderId="17" xfId="0" applyFont="1" applyFill="1" applyBorder="1" applyAlignment="1">
      <alignment horizontal="left" shrinkToFit="1"/>
    </xf>
    <xf numFmtId="0" fontId="6" fillId="0" borderId="0" xfId="0" applyFont="1" applyFill="1" applyBorder="1" applyAlignment="1">
      <alignment horizontal="lef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4</xdr:col>
      <xdr:colOff>9525</xdr:colOff>
      <xdr:row>7</xdr:row>
      <xdr:rowOff>0</xdr:rowOff>
    </xdr:to>
    <xdr:sp>
      <xdr:nvSpPr>
        <xdr:cNvPr id="1" name="直線コネクタ 7"/>
        <xdr:cNvSpPr>
          <a:spLocks/>
        </xdr:cNvSpPr>
      </xdr:nvSpPr>
      <xdr:spPr>
        <a:xfrm>
          <a:off x="28575" y="666750"/>
          <a:ext cx="1819275"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7</xdr:row>
      <xdr:rowOff>9525</xdr:rowOff>
    </xdr:to>
    <xdr:sp>
      <xdr:nvSpPr>
        <xdr:cNvPr id="1" name="直線コネクタ 2"/>
        <xdr:cNvSpPr>
          <a:spLocks/>
        </xdr:cNvSpPr>
      </xdr:nvSpPr>
      <xdr:spPr>
        <a:xfrm>
          <a:off x="9525" y="666750"/>
          <a:ext cx="1828800"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AB42"/>
  <sheetViews>
    <sheetView tabSelected="1" view="pageBreakPreview" zoomScaleNormal="75"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E17" sqref="E17"/>
    </sheetView>
  </sheetViews>
  <sheetFormatPr defaultColWidth="8.796875" defaultRowHeight="17.25" customHeight="1"/>
  <cols>
    <col min="1" max="1" width="2.8984375" style="2" customWidth="1"/>
    <col min="2" max="2" width="1" style="2" customWidth="1"/>
    <col min="3" max="3" width="14.3984375" style="2" customWidth="1"/>
    <col min="4" max="4" width="1" style="2" customWidth="1"/>
    <col min="5" max="24" width="10.3984375" style="2" customWidth="1"/>
    <col min="25" max="29" width="8.8984375" style="2" customWidth="1"/>
    <col min="30" max="16384" width="9" style="2" customWidth="1"/>
  </cols>
  <sheetData>
    <row r="1" spans="1:5" s="1" customFormat="1" ht="26.25" customHeight="1">
      <c r="A1" s="139"/>
      <c r="B1" s="139"/>
      <c r="C1" s="139"/>
      <c r="E1" s="202" t="s">
        <v>95</v>
      </c>
    </row>
    <row r="2" spans="1:24" s="1" customFormat="1" ht="26.25" customHeight="1" thickBot="1">
      <c r="A2" s="139"/>
      <c r="B2" s="139"/>
      <c r="C2" s="139"/>
      <c r="E2" s="201" t="s">
        <v>101</v>
      </c>
      <c r="F2" s="140"/>
      <c r="X2" s="224" t="s">
        <v>96</v>
      </c>
    </row>
    <row r="3" spans="1:24" s="161" customFormat="1" ht="17.25" customHeight="1">
      <c r="A3" s="141"/>
      <c r="B3" s="138"/>
      <c r="C3" s="142"/>
      <c r="D3" s="157"/>
      <c r="E3" s="158"/>
      <c r="F3" s="159"/>
      <c r="G3" s="159"/>
      <c r="H3" s="159"/>
      <c r="I3" s="159"/>
      <c r="J3" s="158"/>
      <c r="K3" s="157"/>
      <c r="L3" s="157"/>
      <c r="M3" s="158"/>
      <c r="N3" s="138"/>
      <c r="O3" s="157"/>
      <c r="P3" s="159"/>
      <c r="Q3" s="159"/>
      <c r="R3" s="159"/>
      <c r="S3" s="158"/>
      <c r="T3" s="157"/>
      <c r="U3" s="158"/>
      <c r="V3" s="157"/>
      <c r="W3" s="159"/>
      <c r="X3" s="160"/>
    </row>
    <row r="4" spans="1:24" s="161" customFormat="1" ht="17.25" customHeight="1">
      <c r="A4" s="143"/>
      <c r="B4" s="144"/>
      <c r="C4" s="223" t="s">
        <v>19</v>
      </c>
      <c r="D4" s="162"/>
      <c r="E4" s="209">
        <v>1</v>
      </c>
      <c r="F4" s="212">
        <v>2</v>
      </c>
      <c r="G4" s="212">
        <v>3</v>
      </c>
      <c r="H4" s="212">
        <v>4</v>
      </c>
      <c r="I4" s="212">
        <v>5</v>
      </c>
      <c r="J4" s="228" t="s">
        <v>89</v>
      </c>
      <c r="K4" s="229"/>
      <c r="L4" s="215">
        <v>6</v>
      </c>
      <c r="M4" s="228" t="s">
        <v>89</v>
      </c>
      <c r="N4" s="230"/>
      <c r="O4" s="231"/>
      <c r="P4" s="211" t="s">
        <v>20</v>
      </c>
      <c r="Q4" s="212">
        <v>8</v>
      </c>
      <c r="R4" s="37"/>
      <c r="S4" s="209">
        <v>9</v>
      </c>
      <c r="T4" s="71"/>
      <c r="U4" s="220" t="s">
        <v>126</v>
      </c>
      <c r="V4" s="71"/>
      <c r="W4" s="217" t="s">
        <v>129</v>
      </c>
      <c r="X4" s="218" t="s">
        <v>131</v>
      </c>
    </row>
    <row r="5" spans="1:24" s="161" customFormat="1" ht="17.25" customHeight="1">
      <c r="A5" s="143"/>
      <c r="B5" s="144"/>
      <c r="C5" s="144"/>
      <c r="D5" s="162"/>
      <c r="E5" s="210" t="s">
        <v>116</v>
      </c>
      <c r="F5" s="213" t="s">
        <v>117</v>
      </c>
      <c r="G5" s="214" t="s">
        <v>118</v>
      </c>
      <c r="H5" s="213" t="s">
        <v>119</v>
      </c>
      <c r="I5" s="213" t="s">
        <v>120</v>
      </c>
      <c r="J5" s="37" t="s">
        <v>21</v>
      </c>
      <c r="K5" s="37" t="s">
        <v>22</v>
      </c>
      <c r="L5" s="216" t="s">
        <v>121</v>
      </c>
      <c r="M5" s="37" t="s">
        <v>99</v>
      </c>
      <c r="N5" s="37" t="s">
        <v>99</v>
      </c>
      <c r="O5" s="37" t="s">
        <v>23</v>
      </c>
      <c r="P5" s="211" t="s">
        <v>102</v>
      </c>
      <c r="Q5" s="213" t="s">
        <v>122</v>
      </c>
      <c r="R5" s="211" t="s">
        <v>24</v>
      </c>
      <c r="S5" s="219" t="s">
        <v>123</v>
      </c>
      <c r="T5" s="37"/>
      <c r="U5" s="219" t="s">
        <v>125</v>
      </c>
      <c r="V5" s="211" t="s">
        <v>103</v>
      </c>
      <c r="W5" s="219" t="s">
        <v>128</v>
      </c>
      <c r="X5" s="221" t="s">
        <v>130</v>
      </c>
    </row>
    <row r="6" spans="1:24" s="161" customFormat="1" ht="17.25" customHeight="1">
      <c r="A6" s="226" t="s">
        <v>61</v>
      </c>
      <c r="B6" s="227"/>
      <c r="C6" s="227"/>
      <c r="D6" s="162"/>
      <c r="E6" s="70"/>
      <c r="F6" s="37"/>
      <c r="G6" s="37"/>
      <c r="H6" s="37"/>
      <c r="I6" s="37"/>
      <c r="J6" s="164" t="s">
        <v>25</v>
      </c>
      <c r="K6" s="164" t="s">
        <v>105</v>
      </c>
      <c r="L6" s="162"/>
      <c r="M6" s="164" t="s">
        <v>97</v>
      </c>
      <c r="N6" s="164" t="s">
        <v>97</v>
      </c>
      <c r="O6" s="164" t="s">
        <v>26</v>
      </c>
      <c r="P6" s="211" t="s">
        <v>27</v>
      </c>
      <c r="Q6" s="37"/>
      <c r="R6" s="211" t="s">
        <v>106</v>
      </c>
      <c r="S6" s="213" t="s">
        <v>124</v>
      </c>
      <c r="T6" s="211" t="s">
        <v>28</v>
      </c>
      <c r="U6" s="213" t="s">
        <v>127</v>
      </c>
      <c r="V6" s="211" t="s">
        <v>29</v>
      </c>
      <c r="W6" s="213" t="s">
        <v>127</v>
      </c>
      <c r="X6" s="222" t="s">
        <v>127</v>
      </c>
    </row>
    <row r="7" spans="1:24" s="161" customFormat="1" ht="17.25" customHeight="1">
      <c r="A7" s="146"/>
      <c r="B7" s="147"/>
      <c r="C7" s="147"/>
      <c r="D7" s="71"/>
      <c r="E7" s="163"/>
      <c r="F7" s="72"/>
      <c r="G7" s="72"/>
      <c r="H7" s="72"/>
      <c r="I7" s="72"/>
      <c r="J7" s="72" t="s">
        <v>107</v>
      </c>
      <c r="K7" s="72" t="s">
        <v>108</v>
      </c>
      <c r="L7" s="71"/>
      <c r="M7" s="72" t="s">
        <v>98</v>
      </c>
      <c r="N7" s="72" t="s">
        <v>100</v>
      </c>
      <c r="O7" s="72" t="s">
        <v>30</v>
      </c>
      <c r="P7" s="72"/>
      <c r="Q7" s="72"/>
      <c r="R7" s="72"/>
      <c r="S7" s="72"/>
      <c r="T7" s="72"/>
      <c r="U7" s="72"/>
      <c r="V7" s="72"/>
      <c r="W7" s="72"/>
      <c r="X7" s="165"/>
    </row>
    <row r="8" spans="1:24" ht="11.25" customHeight="1">
      <c r="A8" s="80"/>
      <c r="B8" s="81"/>
      <c r="C8" s="169"/>
      <c r="D8" s="170"/>
      <c r="E8" s="181"/>
      <c r="F8" s="182"/>
      <c r="G8" s="182"/>
      <c r="H8" s="182"/>
      <c r="I8" s="182"/>
      <c r="J8" s="182"/>
      <c r="K8" s="182"/>
      <c r="L8" s="182"/>
      <c r="M8" s="182"/>
      <c r="N8" s="182"/>
      <c r="O8" s="182"/>
      <c r="P8" s="182"/>
      <c r="Q8" s="182"/>
      <c r="R8" s="182"/>
      <c r="S8" s="182"/>
      <c r="T8" s="182"/>
      <c r="U8" s="182"/>
      <c r="V8" s="182"/>
      <c r="W8" s="182"/>
      <c r="X8" s="183"/>
    </row>
    <row r="9" spans="1:24" s="155" customFormat="1" ht="22.5" customHeight="1">
      <c r="A9" s="192" t="s">
        <v>31</v>
      </c>
      <c r="B9" s="171"/>
      <c r="C9" s="171"/>
      <c r="D9" s="172"/>
      <c r="E9" s="184">
        <f>+ROUND((SUM(E12:E24)+SUM(E29:E34))/19,1)</f>
        <v>24.7</v>
      </c>
      <c r="F9" s="184">
        <f>+ROUND((SUM(F12:F24)+SUM(F29:F34))/19,1)</f>
        <v>12.5</v>
      </c>
      <c r="G9" s="184">
        <f aca="true" t="shared" si="0" ref="G9:W9">+ROUND((SUM(G12:G24)+SUM(G29:G34))/19,1)</f>
        <v>1</v>
      </c>
      <c r="H9" s="184">
        <f t="shared" si="0"/>
        <v>8.1</v>
      </c>
      <c r="I9" s="184">
        <f t="shared" si="0"/>
        <v>10.3</v>
      </c>
      <c r="J9" s="184">
        <f t="shared" si="0"/>
        <v>4.2</v>
      </c>
      <c r="K9" s="184">
        <f t="shared" si="0"/>
        <v>6.1</v>
      </c>
      <c r="L9" s="184">
        <f t="shared" si="0"/>
        <v>19.3</v>
      </c>
      <c r="M9" s="184">
        <f t="shared" si="0"/>
        <v>16.9</v>
      </c>
      <c r="N9" s="184">
        <f t="shared" si="0"/>
        <v>2.4</v>
      </c>
      <c r="O9" s="184">
        <f>+ROUND((SUM(O12:O24)+SUM(O29:O34))/19,1)</f>
        <v>0</v>
      </c>
      <c r="P9" s="184">
        <f t="shared" si="0"/>
        <v>0.1</v>
      </c>
      <c r="Q9" s="184">
        <f t="shared" si="0"/>
        <v>14.4</v>
      </c>
      <c r="R9" s="184">
        <f t="shared" si="0"/>
        <v>90.4</v>
      </c>
      <c r="S9" s="184">
        <f t="shared" si="0"/>
        <v>8.2</v>
      </c>
      <c r="T9" s="184">
        <f t="shared" si="0"/>
        <v>0.7</v>
      </c>
      <c r="U9" s="184">
        <f t="shared" si="0"/>
        <v>7.6</v>
      </c>
      <c r="V9" s="184">
        <f t="shared" si="0"/>
        <v>6</v>
      </c>
      <c r="W9" s="184">
        <f t="shared" si="0"/>
        <v>0.6</v>
      </c>
      <c r="X9" s="185" t="str">
        <f>IF(COUNT(X26,X36)=0,"-",+ROUND((SUM(X12:X24)+SUM(X29:X34))/19,1))</f>
        <v>-</v>
      </c>
    </row>
    <row r="10" spans="1:25" s="155" customFormat="1" ht="22.5" customHeight="1">
      <c r="A10" s="192"/>
      <c r="B10" s="193"/>
      <c r="C10" s="193"/>
      <c r="D10" s="194"/>
      <c r="E10" s="186">
        <f>+ROUND('附表'!E9/'附表1'!$C9*100,1)</f>
        <v>25.2</v>
      </c>
      <c r="F10" s="186">
        <f>+ROUND('附表'!F9/'附表1'!$C9*100,1)</f>
        <v>11.5</v>
      </c>
      <c r="G10" s="186">
        <f>+ROUND('附表'!G9/'附表1'!$C9*100,1)</f>
        <v>1.3</v>
      </c>
      <c r="H10" s="186">
        <f>+ROUND('附表'!H9/'附表1'!$C9*100,1)</f>
        <v>9.6</v>
      </c>
      <c r="I10" s="186">
        <f>+ROUND('附表'!I9/'附表1'!$C9*100,1)</f>
        <v>9.8</v>
      </c>
      <c r="J10" s="186">
        <f>+ROUND('附表'!J9/'附表1'!$C9*100,1)</f>
        <v>3</v>
      </c>
      <c r="K10" s="186">
        <f>+ROUND('附表'!K9/'附表1'!$C9*100,1)</f>
        <v>6.9</v>
      </c>
      <c r="L10" s="186">
        <f>+ROUND('附表'!L9/'附表1'!$C9*100,1)</f>
        <v>20.1</v>
      </c>
      <c r="M10" s="186">
        <f>+ROUND('附表'!M9/'附表1'!$C9*100,1)</f>
        <v>17.7</v>
      </c>
      <c r="N10" s="186">
        <f>+ROUND('附表'!N9/'附表1'!$C9*100,1)</f>
        <v>2.3</v>
      </c>
      <c r="O10" s="186">
        <f>+ROUND('附表'!O9/'附表1'!$C9*100,1)</f>
        <v>0</v>
      </c>
      <c r="P10" s="186">
        <f>+ROUND('附表'!P9/'附表1'!$C9*100,1)</f>
        <v>0.1</v>
      </c>
      <c r="Q10" s="186">
        <f>+ROUND('附表'!Q9/'附表1'!$C9*100,1)</f>
        <v>13.3</v>
      </c>
      <c r="R10" s="186">
        <f>+ROUND('附表'!R9/'附表1'!$C9*100,1)</f>
        <v>91</v>
      </c>
      <c r="S10" s="186">
        <f>+ROUND('附表'!S9/'附表1'!$C9*100,1)</f>
        <v>7.5</v>
      </c>
      <c r="T10" s="186">
        <f>+ROUND('附表'!T9/'附表1'!$C9*100,1)</f>
        <v>0.6</v>
      </c>
      <c r="U10" s="186">
        <f>+ROUND('附表'!U9/'附表1'!$C9*100,1)</f>
        <v>6.8</v>
      </c>
      <c r="V10" s="186">
        <f>+ROUND('附表'!V9/'附表1'!$C9*100,1)</f>
        <v>5.7</v>
      </c>
      <c r="W10" s="186">
        <f>+ROUND('附表'!W9/'附表1'!$C9*100,1)</f>
        <v>0.7</v>
      </c>
      <c r="X10" s="187" t="str">
        <f>IF(COUNT(X27,X37)=0,"-",+ROUND('附表'!X9/'附表1'!$C9*100,1))</f>
        <v>-</v>
      </c>
      <c r="Y10" s="156"/>
    </row>
    <row r="11" spans="1:24" s="155" customFormat="1" ht="11.25" customHeight="1">
      <c r="A11" s="195"/>
      <c r="B11" s="139"/>
      <c r="C11" s="139"/>
      <c r="D11" s="175"/>
      <c r="E11" s="186"/>
      <c r="F11" s="186"/>
      <c r="G11" s="186"/>
      <c r="H11" s="186"/>
      <c r="I11" s="186"/>
      <c r="J11" s="186"/>
      <c r="K11" s="186"/>
      <c r="L11" s="186"/>
      <c r="M11" s="186"/>
      <c r="N11" s="186"/>
      <c r="O11" s="186"/>
      <c r="P11" s="186"/>
      <c r="Q11" s="186"/>
      <c r="R11" s="186"/>
      <c r="S11" s="186"/>
      <c r="T11" s="186"/>
      <c r="U11" s="186"/>
      <c r="V11" s="186"/>
      <c r="W11" s="186"/>
      <c r="X11" s="188"/>
    </row>
    <row r="12" spans="1:24" s="155" customFormat="1" ht="30" customHeight="1">
      <c r="A12" s="195">
        <v>1</v>
      </c>
      <c r="B12" s="139"/>
      <c r="C12" s="196" t="s">
        <v>6</v>
      </c>
      <c r="D12" s="175"/>
      <c r="E12" s="184">
        <f>IF('附表'!E11=0,"-",+ROUND('附表'!E11/'附表1'!$C11*100,1))</f>
        <v>27.1</v>
      </c>
      <c r="F12" s="184">
        <f>IF('附表'!F11=0,"-",+ROUND('附表'!F11/'附表1'!$C11*100,1))</f>
        <v>10.6</v>
      </c>
      <c r="G12" s="184">
        <f>IF('附表'!G11=0,"-",+ROUND('附表'!G11/'附表1'!$C11*100,1))</f>
        <v>1.6</v>
      </c>
      <c r="H12" s="184">
        <f>IF('附表'!H11=0,"-",+ROUND('附表'!H11/'附表1'!$C11*100,1))</f>
        <v>12</v>
      </c>
      <c r="I12" s="184">
        <f>IF('附表'!I11=0,"-",+ROUND('附表'!I11/'附表1'!$C11*100,1))</f>
        <v>8</v>
      </c>
      <c r="J12" s="184">
        <f>IF('附表'!J11=0,"-",+ROUND('附表'!J11/'附表1'!$C11*100,1))</f>
        <v>0.9</v>
      </c>
      <c r="K12" s="184">
        <f>IF('附表'!K11=0,"-",+ROUND('附表'!K11/'附表1'!$C11*100,1))</f>
        <v>7.1</v>
      </c>
      <c r="L12" s="184">
        <f>IF('附表'!L11=0,"-",+ROUND('附表'!L11/'附表1'!$C11*100,1))</f>
        <v>22.7</v>
      </c>
      <c r="M12" s="184">
        <f>IF('附表'!M11=0,"-",+ROUND('附表'!M11/'附表1'!$C11*100,1))</f>
        <v>20.3</v>
      </c>
      <c r="N12" s="184">
        <f>IF('附表'!N11=0,"-",+ROUND('附表'!N11/'附表1'!$C11*100,1))</f>
        <v>2.4</v>
      </c>
      <c r="O12" s="184">
        <f>IF('附表'!O11=0,"-",+ROUND('附表'!O11/'附表1'!$C11*100,1))</f>
        <v>0</v>
      </c>
      <c r="P12" s="184">
        <f>IF('附表'!P11=0,"-",+ROUND('附表'!P11/'附表1'!$C11*100,1))</f>
        <v>0.2</v>
      </c>
      <c r="Q12" s="184">
        <f>IF('附表'!Q11=0,"-",+ROUND('附表'!Q11/'附表1'!$C11*100,1))</f>
        <v>12.4</v>
      </c>
      <c r="R12" s="184">
        <f>IF('附表'!R11=0,"-",+ROUND('附表'!R11/'附表1'!$C11*100,1))</f>
        <v>94.7</v>
      </c>
      <c r="S12" s="184">
        <f>IF('附表'!S11=0,"-",+ROUND('附表'!S11/'附表1'!$C11*100,1))</f>
        <v>5.2</v>
      </c>
      <c r="T12" s="184">
        <f>IF('附表'!T11=0,"-",+ROUND('附表'!T11/'附表1'!$C11*100,1))</f>
        <v>0.4</v>
      </c>
      <c r="U12" s="184">
        <f>IF('附表'!U11=0,"-",+ROUND('附表'!U11/'附表1'!$C11*100,1))</f>
        <v>5.1</v>
      </c>
      <c r="V12" s="184">
        <f>IF('附表'!V11=0,"-",+ROUND('附表'!V11/'附表1'!$C11*100,1))</f>
        <v>4.2</v>
      </c>
      <c r="W12" s="184">
        <f>IF('附表'!W11=0,"-",+ROUND('附表'!W11/'附表1'!$C11*100,1))</f>
        <v>0.1</v>
      </c>
      <c r="X12" s="185" t="str">
        <f>IF('附表'!X11=0,"-",+ROUND('附表'!X11/'附表1'!$C11*100,1))</f>
        <v>-</v>
      </c>
    </row>
    <row r="13" spans="1:24" s="155" customFormat="1" ht="30" customHeight="1">
      <c r="A13" s="195">
        <v>2</v>
      </c>
      <c r="B13" s="139"/>
      <c r="C13" s="196" t="s">
        <v>7</v>
      </c>
      <c r="D13" s="175"/>
      <c r="E13" s="184">
        <f>IF('附表'!E12=0,"-",+ROUND('附表'!E12/'附表1'!$C12*100,1))</f>
        <v>22.4</v>
      </c>
      <c r="F13" s="184">
        <f>IF('附表'!F12=0,"-",+ROUND('附表'!F12/'附表1'!$C12*100,1))</f>
        <v>8.6</v>
      </c>
      <c r="G13" s="184">
        <f>IF('附表'!G12=0,"-",+ROUND('附表'!G12/'附表1'!$C12*100,1))</f>
        <v>1.1</v>
      </c>
      <c r="H13" s="184">
        <f>IF('附表'!H12=0,"-",+ROUND('附表'!H12/'附表1'!$C12*100,1))</f>
        <v>12.9</v>
      </c>
      <c r="I13" s="184">
        <f>IF('附表'!I12=0,"-",+ROUND('附表'!I12/'附表1'!$C12*100,1))</f>
        <v>13.2</v>
      </c>
      <c r="J13" s="184">
        <f>IF('附表'!J12=0,"-",+ROUND('附表'!J12/'附表1'!$C12*100,1))</f>
        <v>4.9</v>
      </c>
      <c r="K13" s="184">
        <f>IF('附表'!K12=0,"-",+ROUND('附表'!K12/'附表1'!$C12*100,1))</f>
        <v>8.3</v>
      </c>
      <c r="L13" s="184">
        <f>IF('附表'!L12=0,"-",+ROUND('附表'!L12/'附表1'!$C12*100,1))</f>
        <v>22.8</v>
      </c>
      <c r="M13" s="184">
        <f>IF('附表'!M12=0,"-",+ROUND('附表'!M12/'附表1'!$C12*100,1))</f>
        <v>20.7</v>
      </c>
      <c r="N13" s="184">
        <f>IF('附表'!N12=0,"-",+ROUND('附表'!N12/'附表1'!$C12*100,1))</f>
        <v>2.2</v>
      </c>
      <c r="O13" s="184">
        <f>IF('附表'!O12=0,"-",+ROUND('附表'!O12/'附表1'!$C12*100,1))</f>
        <v>0</v>
      </c>
      <c r="P13" s="184" t="str">
        <f>IF('附表'!P12=0,"-",+ROUND('附表'!P12/'附表1'!$C12*100,1))</f>
        <v>-</v>
      </c>
      <c r="Q13" s="184">
        <f>IF('附表'!Q12=0,"-",+ROUND('附表'!Q12/'附表1'!$C12*100,1))</f>
        <v>14</v>
      </c>
      <c r="R13" s="184">
        <f>IF('附表'!R12=0,"-",+ROUND('附表'!R12/'附表1'!$C12*100,1))</f>
        <v>94.9</v>
      </c>
      <c r="S13" s="184">
        <f>IF('附表'!S12=0,"-",+ROUND('附表'!S12/'附表1'!$C12*100,1))</f>
        <v>4.6</v>
      </c>
      <c r="T13" s="184">
        <f>IF('附表'!T12=0,"-",+ROUND('附表'!T12/'附表1'!$C12*100,1))</f>
        <v>0.6</v>
      </c>
      <c r="U13" s="184">
        <f>IF('附表'!U12=0,"-",+ROUND('附表'!U12/'附表1'!$C12*100,1))</f>
        <v>4.5</v>
      </c>
      <c r="V13" s="184">
        <f>IF('附表'!V12=0,"-",+ROUND('附表'!V12/'附表1'!$C12*100,1))</f>
        <v>3.9</v>
      </c>
      <c r="W13" s="184">
        <f>IF('附表'!W12=0,"-",+ROUND('附表'!W12/'附表1'!$C12*100,1))</f>
        <v>0</v>
      </c>
      <c r="X13" s="185" t="str">
        <f>IF('附表'!X12=0,"-",+ROUND('附表'!X12/'附表1'!$C12*100,1))</f>
        <v>-</v>
      </c>
    </row>
    <row r="14" spans="1:24" s="155" customFormat="1" ht="30" customHeight="1">
      <c r="A14" s="195">
        <v>3</v>
      </c>
      <c r="B14" s="139"/>
      <c r="C14" s="196" t="s">
        <v>8</v>
      </c>
      <c r="D14" s="175"/>
      <c r="E14" s="184">
        <f>IF('附表'!E13=0,"-",+ROUND('附表'!E13/'附表1'!$C13*100,1))</f>
        <v>26.1</v>
      </c>
      <c r="F14" s="184">
        <f>IF('附表'!F13=0,"-",+ROUND('附表'!F13/'附表1'!$C13*100,1))</f>
        <v>10.4</v>
      </c>
      <c r="G14" s="184">
        <f>IF('附表'!G13=0,"-",+ROUND('附表'!G13/'附表1'!$C13*100,1))</f>
        <v>1.2</v>
      </c>
      <c r="H14" s="184">
        <f>IF('附表'!H13=0,"-",+ROUND('附表'!H13/'附表1'!$C13*100,1))</f>
        <v>9.1</v>
      </c>
      <c r="I14" s="184">
        <f>IF('附表'!I13=0,"-",+ROUND('附表'!I13/'附表1'!$C13*100,1))</f>
        <v>7.5</v>
      </c>
      <c r="J14" s="184">
        <f>IF('附表'!J13=0,"-",+ROUND('附表'!J13/'附表1'!$C13*100,1))</f>
        <v>0.4</v>
      </c>
      <c r="K14" s="184">
        <f>IF('附表'!K13=0,"-",+ROUND('附表'!K13/'附表1'!$C13*100,1))</f>
        <v>7.1</v>
      </c>
      <c r="L14" s="184">
        <f>IF('附表'!L13=0,"-",+ROUND('附表'!L13/'附表1'!$C13*100,1))</f>
        <v>19.4</v>
      </c>
      <c r="M14" s="184">
        <f>IF('附表'!M13=0,"-",+ROUND('附表'!M13/'附表1'!$C13*100,1))</f>
        <v>16.8</v>
      </c>
      <c r="N14" s="184">
        <f>IF('附表'!N13=0,"-",+ROUND('附表'!N13/'附表1'!$C13*100,1))</f>
        <v>2.6</v>
      </c>
      <c r="O14" s="184">
        <f>IF('附表'!O13=0,"-",+ROUND('附表'!O13/'附表1'!$C13*100,1))</f>
        <v>0</v>
      </c>
      <c r="P14" s="184">
        <f>IF('附表'!P13=0,"-",+ROUND('附表'!P13/'附表1'!$C13*100,1))</f>
        <v>0.3</v>
      </c>
      <c r="Q14" s="184">
        <f>IF('附表'!Q13=0,"-",+ROUND('附表'!Q13/'附表1'!$C13*100,1))</f>
        <v>10.9</v>
      </c>
      <c r="R14" s="184">
        <f>IF('附表'!R13=0,"-",+ROUND('附表'!R13/'附表1'!$C13*100,1))</f>
        <v>85</v>
      </c>
      <c r="S14" s="184">
        <f>IF('附表'!S13=0,"-",+ROUND('附表'!S13/'附表1'!$C13*100,1))</f>
        <v>12</v>
      </c>
      <c r="T14" s="184">
        <f>IF('附表'!T13=0,"-",+ROUND('附表'!T13/'附表1'!$C13*100,1))</f>
        <v>0.9</v>
      </c>
      <c r="U14" s="184">
        <f>IF('附表'!U13=0,"-",+ROUND('附表'!U13/'附表1'!$C13*100,1))</f>
        <v>9.6</v>
      </c>
      <c r="V14" s="184">
        <f>IF('附表'!V13=0,"-",+ROUND('附表'!V13/'附表1'!$C13*100,1))</f>
        <v>8</v>
      </c>
      <c r="W14" s="184">
        <f>IF('附表'!W13=0,"-",+ROUND('附表'!W13/'附表1'!$C13*100,1))</f>
        <v>2.4</v>
      </c>
      <c r="X14" s="185" t="str">
        <f>IF('附表'!X13=0,"-",+ROUND('附表'!X13/'附表1'!$C13*100,1))</f>
        <v>-</v>
      </c>
    </row>
    <row r="15" spans="1:24" s="155" customFormat="1" ht="30" customHeight="1">
      <c r="A15" s="195">
        <v>4</v>
      </c>
      <c r="B15" s="139"/>
      <c r="C15" s="196" t="s">
        <v>9</v>
      </c>
      <c r="D15" s="175"/>
      <c r="E15" s="184">
        <f>IF('附表'!E14=0,"-",+ROUND('附表'!E14/'附表1'!$C14*100,1))</f>
        <v>26.9</v>
      </c>
      <c r="F15" s="184">
        <f>IF('附表'!F14=0,"-",+ROUND('附表'!F14/'附表1'!$C14*100,1))</f>
        <v>9.5</v>
      </c>
      <c r="G15" s="184">
        <f>IF('附表'!G14=0,"-",+ROUND('附表'!G14/'附表1'!$C14*100,1))</f>
        <v>0.5</v>
      </c>
      <c r="H15" s="184">
        <f>IF('附表'!H14=0,"-",+ROUND('附表'!H14/'附表1'!$C14*100,1))</f>
        <v>7.3</v>
      </c>
      <c r="I15" s="184">
        <f>IF('附表'!I14=0,"-",+ROUND('附表'!I14/'附表1'!$C14*100,1))</f>
        <v>5.5</v>
      </c>
      <c r="J15" s="184">
        <f>IF('附表'!J14=0,"-",+ROUND('附表'!J14/'附表1'!$C14*100,1))</f>
        <v>0</v>
      </c>
      <c r="K15" s="184">
        <f>IF('附表'!K14=0,"-",+ROUND('附表'!K14/'附表1'!$C14*100,1))</f>
        <v>5.5</v>
      </c>
      <c r="L15" s="184">
        <f>IF('附表'!L14=0,"-",+ROUND('附表'!L14/'附表1'!$C14*100,1))</f>
        <v>24.7</v>
      </c>
      <c r="M15" s="184">
        <f>IF('附表'!M14=0,"-",+ROUND('附表'!M14/'附表1'!$C14*100,1))</f>
        <v>23</v>
      </c>
      <c r="N15" s="184">
        <f>IF('附表'!N14=0,"-",+ROUND('附表'!N14/'附表1'!$C14*100,1))</f>
        <v>1.7</v>
      </c>
      <c r="O15" s="184">
        <f>IF('附表'!O14=0,"-",+ROUND('附表'!O14/'附表1'!$C14*100,1))</f>
        <v>0</v>
      </c>
      <c r="P15" s="184" t="str">
        <f>IF('附表'!P14=0,"-",+ROUND('附表'!P14/'附表1'!$C14*100,1))</f>
        <v>-</v>
      </c>
      <c r="Q15" s="184">
        <f>IF('附表'!Q14=0,"-",+ROUND('附表'!Q14/'附表1'!$C14*100,1))</f>
        <v>15</v>
      </c>
      <c r="R15" s="184">
        <f>IF('附表'!R14=0,"-",+ROUND('附表'!R14/'附表1'!$C14*100,1))</f>
        <v>89.4</v>
      </c>
      <c r="S15" s="184">
        <f>IF('附表'!S14=0,"-",+ROUND('附表'!S14/'附表1'!$C14*100,1))</f>
        <v>14</v>
      </c>
      <c r="T15" s="184">
        <f>IF('附表'!T14=0,"-",+ROUND('附表'!T14/'附表1'!$C14*100,1))</f>
        <v>1.3</v>
      </c>
      <c r="U15" s="184">
        <f>IF('附表'!U14=0,"-",+ROUND('附表'!U14/'附表1'!$C14*100,1))</f>
        <v>8.9</v>
      </c>
      <c r="V15" s="184">
        <f>IF('附表'!V14=0,"-",+ROUND('附表'!V14/'附表1'!$C14*100,1))</f>
        <v>7.1</v>
      </c>
      <c r="W15" s="184">
        <f>IF('附表'!W14=0,"-",+ROUND('附表'!W14/'附表1'!$C14*100,1))</f>
        <v>5.2</v>
      </c>
      <c r="X15" s="185" t="str">
        <f>IF('附表'!X14=0,"-",+ROUND('附表'!X14/'附表1'!$C14*100,1))</f>
        <v>-</v>
      </c>
    </row>
    <row r="16" spans="1:24" s="155" customFormat="1" ht="30" customHeight="1">
      <c r="A16" s="195">
        <v>5</v>
      </c>
      <c r="B16" s="139"/>
      <c r="C16" s="196" t="s">
        <v>47</v>
      </c>
      <c r="D16" s="175"/>
      <c r="E16" s="184">
        <f>IF('附表'!E15=0,"-",+ROUND('附表'!E15/'附表1'!$C15*100,1))</f>
        <v>27</v>
      </c>
      <c r="F16" s="184">
        <f>IF('附表'!F15=0,"-",+ROUND('附表'!F15/'附表1'!$C15*100,1))</f>
        <v>14.6</v>
      </c>
      <c r="G16" s="184">
        <f>IF('附表'!G15=0,"-",+ROUND('附表'!G15/'附表1'!$C15*100,1))</f>
        <v>2</v>
      </c>
      <c r="H16" s="184">
        <f>IF('附表'!H15=0,"-",+ROUND('附表'!H15/'附表1'!$C15*100,1))</f>
        <v>10.3</v>
      </c>
      <c r="I16" s="184">
        <f>IF('附表'!I15=0,"-",+ROUND('附表'!I15/'附表1'!$C15*100,1))</f>
        <v>8.4</v>
      </c>
      <c r="J16" s="184">
        <f>IF('附表'!J15=0,"-",+ROUND('附表'!J15/'附表1'!$C15*100,1))</f>
        <v>0</v>
      </c>
      <c r="K16" s="184">
        <f>IF('附表'!K15=0,"-",+ROUND('附表'!K15/'附表1'!$C15*100,1))</f>
        <v>8.4</v>
      </c>
      <c r="L16" s="184">
        <f>IF('附表'!L15=0,"-",+ROUND('附表'!L15/'附表1'!$C15*100,1))</f>
        <v>16.1</v>
      </c>
      <c r="M16" s="184">
        <f>IF('附表'!M15=0,"-",+ROUND('附表'!M15/'附表1'!$C15*100,1))</f>
        <v>14</v>
      </c>
      <c r="N16" s="184">
        <f>IF('附表'!N15=0,"-",+ROUND('附表'!N15/'附表1'!$C15*100,1))</f>
        <v>2.1</v>
      </c>
      <c r="O16" s="184" t="str">
        <f>IF('附表'!O15=0,"-",+ROUND('附表'!O15/'附表1'!$C15*100,1))</f>
        <v>-</v>
      </c>
      <c r="P16" s="184">
        <f>IF('附表'!P15=0,"-",+ROUND('附表'!P15/'附表1'!$C15*100,1))</f>
        <v>0.3</v>
      </c>
      <c r="Q16" s="184">
        <f>IF('附表'!Q15=0,"-",+ROUND('附表'!Q15/'附表1'!$C15*100,1))</f>
        <v>12.9</v>
      </c>
      <c r="R16" s="184">
        <f>IF('附表'!R15=0,"-",+ROUND('附表'!R15/'附表1'!$C15*100,1))</f>
        <v>91.7</v>
      </c>
      <c r="S16" s="184">
        <f>IF('附表'!S15=0,"-",+ROUND('附表'!S15/'附表1'!$C15*100,1))</f>
        <v>5.4</v>
      </c>
      <c r="T16" s="184">
        <f>IF('附表'!T15=0,"-",+ROUND('附表'!T15/'附表1'!$C15*100,1))</f>
        <v>0.2</v>
      </c>
      <c r="U16" s="184">
        <f>IF('附表'!U15=0,"-",+ROUND('附表'!U15/'附表1'!$C15*100,1))</f>
        <v>5.3</v>
      </c>
      <c r="V16" s="184">
        <f>IF('附表'!V15=0,"-",+ROUND('附表'!V15/'附表1'!$C15*100,1))</f>
        <v>4.4</v>
      </c>
      <c r="W16" s="184">
        <f>IF('附表'!W15=0,"-",+ROUND('附表'!W15/'附表1'!$C15*100,1))</f>
        <v>0.1</v>
      </c>
      <c r="X16" s="185" t="str">
        <f>IF('附表'!X15=0,"-",+ROUND('附表'!X15/'附表1'!$C15*100,1))</f>
        <v>-</v>
      </c>
    </row>
    <row r="17" spans="1:24" s="155" customFormat="1" ht="30" customHeight="1">
      <c r="A17" s="195">
        <v>6</v>
      </c>
      <c r="B17" s="139"/>
      <c r="C17" s="196" t="s">
        <v>48</v>
      </c>
      <c r="D17" s="175"/>
      <c r="E17" s="184">
        <f>IF('附表'!E16=0,"-",+ROUND('附表'!E16/'附表1'!$C16*100,1))</f>
        <v>22.5</v>
      </c>
      <c r="F17" s="184">
        <f>IF('附表'!F16=0,"-",+ROUND('附表'!F16/'附表1'!$C16*100,1))</f>
        <v>15.8</v>
      </c>
      <c r="G17" s="184">
        <f>IF('附表'!G16=0,"-",+ROUND('附表'!G16/'附表1'!$C16*100,1))</f>
        <v>0.9</v>
      </c>
      <c r="H17" s="184">
        <f>IF('附表'!H16=0,"-",+ROUND('附表'!H16/'附表1'!$C16*100,1))</f>
        <v>9.9</v>
      </c>
      <c r="I17" s="184">
        <f>IF('附表'!I16=0,"-",+ROUND('附表'!I16/'附表1'!$C16*100,1))</f>
        <v>9.9</v>
      </c>
      <c r="J17" s="184">
        <f>IF('附表'!J16=0,"-",+ROUND('附表'!J16/'附表1'!$C16*100,1))</f>
        <v>4.7</v>
      </c>
      <c r="K17" s="184">
        <f>IF('附表'!K16=0,"-",+ROUND('附表'!K16/'附表1'!$C16*100,1))</f>
        <v>5.2</v>
      </c>
      <c r="L17" s="184">
        <f>IF('附表'!L16=0,"-",+ROUND('附表'!L16/'附表1'!$C16*100,1))</f>
        <v>12.6</v>
      </c>
      <c r="M17" s="184">
        <f>IF('附表'!M16=0,"-",+ROUND('附表'!M16/'附表1'!$C16*100,1))</f>
        <v>10.7</v>
      </c>
      <c r="N17" s="184">
        <f>IF('附表'!N16=0,"-",+ROUND('附表'!N16/'附表1'!$C16*100,1))</f>
        <v>2</v>
      </c>
      <c r="O17" s="184">
        <f>IF('附表'!O16=0,"-",+ROUND('附表'!O16/'附表1'!$C16*100,1))</f>
        <v>0</v>
      </c>
      <c r="P17" s="184">
        <f>IF('附表'!P16=0,"-",+ROUND('附表'!P16/'附表1'!$C16*100,1))</f>
        <v>0</v>
      </c>
      <c r="Q17" s="184">
        <f>IF('附表'!Q16=0,"-",+ROUND('附表'!Q16/'附表1'!$C16*100,1))</f>
        <v>13.5</v>
      </c>
      <c r="R17" s="184">
        <f>IF('附表'!R16=0,"-",+ROUND('附表'!R16/'附表1'!$C16*100,1))</f>
        <v>85.2</v>
      </c>
      <c r="S17" s="184">
        <f>IF('附表'!S16=0,"-",+ROUND('附表'!S16/'附表1'!$C16*100,1))</f>
        <v>12.9</v>
      </c>
      <c r="T17" s="184">
        <f>IF('附表'!T16=0,"-",+ROUND('附表'!T16/'附表1'!$C16*100,1))</f>
        <v>1.8</v>
      </c>
      <c r="U17" s="184">
        <f>IF('附表'!U16=0,"-",+ROUND('附表'!U16/'附表1'!$C16*100,1))</f>
        <v>12.8</v>
      </c>
      <c r="V17" s="184">
        <f>IF('附表'!V16=0,"-",+ROUND('附表'!V16/'附表1'!$C16*100,1))</f>
        <v>11.9</v>
      </c>
      <c r="W17" s="184">
        <f>IF('附表'!W16=0,"-",+ROUND('附表'!W16/'附表1'!$C16*100,1))</f>
        <v>0.1</v>
      </c>
      <c r="X17" s="185" t="str">
        <f>IF('附表'!X16=0,"-",+ROUND('附表'!X16/'附表1'!$C16*100,1))</f>
        <v>-</v>
      </c>
    </row>
    <row r="18" spans="1:24" s="155" customFormat="1" ht="30" customHeight="1">
      <c r="A18" s="195">
        <v>7</v>
      </c>
      <c r="B18" s="139"/>
      <c r="C18" s="196" t="s">
        <v>49</v>
      </c>
      <c r="D18" s="175"/>
      <c r="E18" s="184">
        <f>IF('附表'!E17=0,"-",+ROUND('附表'!E17/'附表1'!$C17*100,1))</f>
        <v>25.1</v>
      </c>
      <c r="F18" s="184">
        <f>IF('附表'!F17=0,"-",+ROUND('附表'!F17/'附表1'!$C17*100,1))</f>
        <v>11.7</v>
      </c>
      <c r="G18" s="184">
        <f>IF('附表'!G17=0,"-",+ROUND('附表'!G17/'附表1'!$C17*100,1))</f>
        <v>2.2</v>
      </c>
      <c r="H18" s="184">
        <f>IF('附表'!H17=0,"-",+ROUND('附表'!H17/'附表1'!$C17*100,1))</f>
        <v>8.8</v>
      </c>
      <c r="I18" s="184">
        <f>IF('附表'!I17=0,"-",+ROUND('附表'!I17/'附表1'!$C17*100,1))</f>
        <v>10.7</v>
      </c>
      <c r="J18" s="184">
        <f>IF('附表'!J17=0,"-",+ROUND('附表'!J17/'附表1'!$C17*100,1))</f>
        <v>6.1</v>
      </c>
      <c r="K18" s="184">
        <f>IF('附表'!K17=0,"-",+ROUND('附表'!K17/'附表1'!$C17*100,1))</f>
        <v>4.6</v>
      </c>
      <c r="L18" s="184">
        <f>IF('附表'!L17=0,"-",+ROUND('附表'!L17/'附表1'!$C17*100,1))</f>
        <v>19.3</v>
      </c>
      <c r="M18" s="184">
        <f>IF('附表'!M17=0,"-",+ROUND('附表'!M17/'附表1'!$C17*100,1))</f>
        <v>17.2</v>
      </c>
      <c r="N18" s="184">
        <f>IF('附表'!N17=0,"-",+ROUND('附表'!N17/'附表1'!$C17*100,1))</f>
        <v>2.1</v>
      </c>
      <c r="O18" s="184">
        <f>IF('附表'!O17=0,"-",+ROUND('附表'!O17/'附表1'!$C17*100,1))</f>
        <v>0</v>
      </c>
      <c r="P18" s="184">
        <f>IF('附表'!P17=0,"-",+ROUND('附表'!P17/'附表1'!$C17*100,1))</f>
        <v>0</v>
      </c>
      <c r="Q18" s="184">
        <f>IF('附表'!Q17=0,"-",+ROUND('附表'!Q17/'附表1'!$C17*100,1))</f>
        <v>14.3</v>
      </c>
      <c r="R18" s="184">
        <f>IF('附表'!R17=0,"-",+ROUND('附表'!R17/'附表1'!$C17*100,1))</f>
        <v>92.1</v>
      </c>
      <c r="S18" s="184">
        <f>IF('附表'!S17=0,"-",+ROUND('附表'!S17/'附表1'!$C17*100,1))</f>
        <v>8.1</v>
      </c>
      <c r="T18" s="184">
        <f>IF('附表'!T17=0,"-",+ROUND('附表'!T17/'附表1'!$C17*100,1))</f>
        <v>0.3</v>
      </c>
      <c r="U18" s="184">
        <f>IF('附表'!U17=0,"-",+ROUND('附表'!U17/'附表1'!$C17*100,1))</f>
        <v>7.9</v>
      </c>
      <c r="V18" s="184">
        <f>IF('附表'!V17=0,"-",+ROUND('附表'!V17/'附表1'!$C17*100,1))</f>
        <v>7</v>
      </c>
      <c r="W18" s="184">
        <f>IF('附表'!W17=0,"-",+ROUND('附表'!W17/'附表1'!$C17*100,1))</f>
        <v>0.3</v>
      </c>
      <c r="X18" s="185" t="str">
        <f>IF('附表'!X17=0,"-",+ROUND('附表'!X17/'附表1'!$C17*100,1))</f>
        <v>-</v>
      </c>
    </row>
    <row r="19" spans="1:24" s="155" customFormat="1" ht="30" customHeight="1">
      <c r="A19" s="195">
        <v>8</v>
      </c>
      <c r="B19" s="139"/>
      <c r="C19" s="196" t="s">
        <v>50</v>
      </c>
      <c r="D19" s="175"/>
      <c r="E19" s="184">
        <f>IF('附表'!E18=0,"-",+ROUND('附表'!E18/'附表1'!$C18*100,1))</f>
        <v>20.1</v>
      </c>
      <c r="F19" s="184">
        <f>IF('附表'!F18=0,"-",+ROUND('附表'!F18/'附表1'!$C18*100,1))</f>
        <v>11.5</v>
      </c>
      <c r="G19" s="184">
        <f>IF('附表'!G18=0,"-",+ROUND('附表'!G18/'附表1'!$C18*100,1))</f>
        <v>1</v>
      </c>
      <c r="H19" s="184">
        <f>IF('附表'!H18=0,"-",+ROUND('附表'!H18/'附表1'!$C18*100,1))</f>
        <v>8.9</v>
      </c>
      <c r="I19" s="184">
        <f>IF('附表'!I18=0,"-",+ROUND('附表'!I18/'附表1'!$C18*100,1))</f>
        <v>14.9</v>
      </c>
      <c r="J19" s="184">
        <f>IF('附表'!J18=0,"-",+ROUND('附表'!J18/'附表1'!$C18*100,1))</f>
        <v>7.6</v>
      </c>
      <c r="K19" s="184">
        <f>IF('附表'!K18=0,"-",+ROUND('附表'!K18/'附表1'!$C18*100,1))</f>
        <v>7.3</v>
      </c>
      <c r="L19" s="184">
        <f>IF('附表'!L18=0,"-",+ROUND('附表'!L18/'附表1'!$C18*100,1))</f>
        <v>12.4</v>
      </c>
      <c r="M19" s="184">
        <f>IF('附表'!M18=0,"-",+ROUND('附表'!M18/'附表1'!$C18*100,1))</f>
        <v>10.5</v>
      </c>
      <c r="N19" s="184">
        <f>IF('附表'!N18=0,"-",+ROUND('附表'!N18/'附表1'!$C18*100,1))</f>
        <v>1.8</v>
      </c>
      <c r="O19" s="184">
        <f>IF('附表'!O18=0,"-",+ROUND('附表'!O18/'附表1'!$C18*100,1))</f>
        <v>0</v>
      </c>
      <c r="P19" s="184">
        <f>IF('附表'!P18=0,"-",+ROUND('附表'!P18/'附表1'!$C18*100,1))</f>
        <v>0.1</v>
      </c>
      <c r="Q19" s="184">
        <f>IF('附表'!Q18=0,"-",+ROUND('附表'!Q18/'附表1'!$C18*100,1))</f>
        <v>17.1</v>
      </c>
      <c r="R19" s="184">
        <f>IF('附表'!R18=0,"-",+ROUND('附表'!R18/'附表1'!$C18*100,1))</f>
        <v>86</v>
      </c>
      <c r="S19" s="184">
        <f>IF('附表'!S18=0,"-",+ROUND('附表'!S18/'附表1'!$C18*100,1))</f>
        <v>3.1</v>
      </c>
      <c r="T19" s="184">
        <f>IF('附表'!T18=0,"-",+ROUND('附表'!T18/'附表1'!$C18*100,1))</f>
        <v>0.7</v>
      </c>
      <c r="U19" s="184">
        <f>IF('附表'!U18=0,"-",+ROUND('附表'!U18/'附表1'!$C18*100,1))</f>
        <v>3</v>
      </c>
      <c r="V19" s="184">
        <f>IF('附表'!V18=0,"-",+ROUND('附表'!V18/'附表1'!$C18*100,1))</f>
        <v>2.5</v>
      </c>
      <c r="W19" s="184">
        <f>IF('附表'!W18=0,"-",+ROUND('附表'!W18/'附表1'!$C18*100,1))</f>
        <v>0.1</v>
      </c>
      <c r="X19" s="185" t="str">
        <f>IF('附表'!X18=0,"-",+ROUND('附表'!X18/'附表1'!$C18*100,1))</f>
        <v>-</v>
      </c>
    </row>
    <row r="20" spans="1:24" s="155" customFormat="1" ht="30" customHeight="1">
      <c r="A20" s="195">
        <v>9</v>
      </c>
      <c r="B20" s="139"/>
      <c r="C20" s="196" t="s">
        <v>51</v>
      </c>
      <c r="D20" s="175"/>
      <c r="E20" s="184">
        <f>IF('附表'!E19=0,"-",+ROUND('附表'!E19/'附表1'!$C19*100,1))</f>
        <v>26.5</v>
      </c>
      <c r="F20" s="184">
        <f>IF('附表'!F19=0,"-",+ROUND('附表'!F19/'附表1'!$C19*100,1))</f>
        <v>11.7</v>
      </c>
      <c r="G20" s="184">
        <f>IF('附表'!G19=0,"-",+ROUND('附表'!G19/'附表1'!$C19*100,1))</f>
        <v>1.3</v>
      </c>
      <c r="H20" s="184">
        <f>IF('附表'!H19=0,"-",+ROUND('附表'!H19/'附表1'!$C19*100,1))</f>
        <v>7</v>
      </c>
      <c r="I20" s="184">
        <f>IF('附表'!I19=0,"-",+ROUND('附表'!I19/'附表1'!$C19*100,1))</f>
        <v>4.5</v>
      </c>
      <c r="J20" s="184">
        <f>IF('附表'!J19=0,"-",+ROUND('附表'!J19/'附表1'!$C19*100,1))</f>
        <v>1.4</v>
      </c>
      <c r="K20" s="184">
        <f>IF('附表'!K19=0,"-",+ROUND('附表'!K19/'附表1'!$C19*100,1))</f>
        <v>3.1</v>
      </c>
      <c r="L20" s="184">
        <f>IF('附表'!L19=0,"-",+ROUND('附表'!L19/'附表1'!$C19*100,1))</f>
        <v>23.5</v>
      </c>
      <c r="M20" s="184">
        <f>IF('附表'!M19=0,"-",+ROUND('附表'!M19/'附表1'!$C19*100,1))</f>
        <v>21</v>
      </c>
      <c r="N20" s="184">
        <f>IF('附表'!N19=0,"-",+ROUND('附表'!N19/'附表1'!$C19*100,1))</f>
        <v>2.5</v>
      </c>
      <c r="O20" s="184" t="str">
        <f>IF('附表'!O19=0,"-",+ROUND('附表'!O19/'附表1'!$C19*100,1))</f>
        <v>-</v>
      </c>
      <c r="P20" s="184" t="str">
        <f>IF('附表'!P19=0,"-",+ROUND('附表'!P19/'附表1'!$C19*100,1))</f>
        <v>-</v>
      </c>
      <c r="Q20" s="184">
        <f>IF('附表'!Q19=0,"-",+ROUND('附表'!Q19/'附表1'!$C19*100,1))</f>
        <v>15.6</v>
      </c>
      <c r="R20" s="184">
        <f>IF('附表'!R19=0,"-",+ROUND('附表'!R19/'附表1'!$C19*100,1))</f>
        <v>90.1</v>
      </c>
      <c r="S20" s="184">
        <f>IF('附表'!S19=0,"-",+ROUND('附表'!S19/'附表1'!$C19*100,1))</f>
        <v>8.3</v>
      </c>
      <c r="T20" s="184">
        <f>IF('附表'!T19=0,"-",+ROUND('附表'!T19/'附表1'!$C19*100,1))</f>
        <v>0.7</v>
      </c>
      <c r="U20" s="184">
        <f>IF('附表'!U19=0,"-",+ROUND('附表'!U19/'附表1'!$C19*100,1))</f>
        <v>8.2</v>
      </c>
      <c r="V20" s="184">
        <f>IF('附表'!V19=0,"-",+ROUND('附表'!V19/'附表1'!$C19*100,1))</f>
        <v>7.3</v>
      </c>
      <c r="W20" s="184">
        <f>IF('附表'!W19=0,"-",+ROUND('附表'!W19/'附表1'!$C19*100,1))</f>
        <v>0.1</v>
      </c>
      <c r="X20" s="185" t="str">
        <f>IF('附表'!X19=0,"-",+ROUND('附表'!X19/'附表1'!$C19*100,1))</f>
        <v>-</v>
      </c>
    </row>
    <row r="21" spans="1:24" s="155" customFormat="1" ht="30" customHeight="1">
      <c r="A21" s="195">
        <v>10</v>
      </c>
      <c r="B21" s="139"/>
      <c r="C21" s="196" t="s">
        <v>52</v>
      </c>
      <c r="D21" s="175"/>
      <c r="E21" s="184">
        <f>IF('附表'!E20=0,"-",+ROUND('附表'!E20/'附表1'!$C20*100,1))</f>
        <v>23.7</v>
      </c>
      <c r="F21" s="184">
        <f>IF('附表'!F20=0,"-",+ROUND('附表'!F20/'附表1'!$C20*100,1))</f>
        <v>11.6</v>
      </c>
      <c r="G21" s="184">
        <f>IF('附表'!G20=0,"-",+ROUND('附表'!G20/'附表1'!$C20*100,1))</f>
        <v>0.7</v>
      </c>
      <c r="H21" s="184">
        <f>IF('附表'!H20=0,"-",+ROUND('附表'!H20/'附表1'!$C20*100,1))</f>
        <v>9.4</v>
      </c>
      <c r="I21" s="184">
        <f>IF('附表'!I20=0,"-",+ROUND('附表'!I20/'附表1'!$C20*100,1))</f>
        <v>11.7</v>
      </c>
      <c r="J21" s="184">
        <f>IF('附表'!J20=0,"-",+ROUND('附表'!J20/'附表1'!$C20*100,1))</f>
        <v>7.4</v>
      </c>
      <c r="K21" s="184">
        <f>IF('附表'!K20=0,"-",+ROUND('附表'!K20/'附表1'!$C20*100,1))</f>
        <v>4.3</v>
      </c>
      <c r="L21" s="184">
        <f>IF('附表'!L20=0,"-",+ROUND('附表'!L20/'附表1'!$C20*100,1))</f>
        <v>19.6</v>
      </c>
      <c r="M21" s="184">
        <f>IF('附表'!M20=0,"-",+ROUND('附表'!M20/'附表1'!$C20*100,1))</f>
        <v>16.7</v>
      </c>
      <c r="N21" s="184">
        <f>IF('附表'!N20=0,"-",+ROUND('附表'!N20/'附表1'!$C20*100,1))</f>
        <v>2.9</v>
      </c>
      <c r="O21" s="184">
        <f>IF('附表'!O20=0,"-",+ROUND('附表'!O20/'附表1'!$C20*100,1))</f>
        <v>0</v>
      </c>
      <c r="P21" s="184" t="str">
        <f>IF('附表'!P20=0,"-",+ROUND('附表'!P20/'附表1'!$C20*100,1))</f>
        <v>-</v>
      </c>
      <c r="Q21" s="184">
        <f>IF('附表'!Q20=0,"-",+ROUND('附表'!Q20/'附表1'!$C20*100,1))</f>
        <v>17.6</v>
      </c>
      <c r="R21" s="184">
        <f>IF('附表'!R20=0,"-",+ROUND('附表'!R20/'附表1'!$C20*100,1))</f>
        <v>94.3</v>
      </c>
      <c r="S21" s="184">
        <f>IF('附表'!S20=0,"-",+ROUND('附表'!S20/'附表1'!$C20*100,1))</f>
        <v>5.4</v>
      </c>
      <c r="T21" s="184">
        <f>IF('附表'!T20=0,"-",+ROUND('附表'!T20/'附表1'!$C20*100,1))</f>
        <v>0.5</v>
      </c>
      <c r="U21" s="184">
        <f>IF('附表'!U20=0,"-",+ROUND('附表'!U20/'附表1'!$C20*100,1))</f>
        <v>5.2</v>
      </c>
      <c r="V21" s="184">
        <f>IF('附表'!V20=0,"-",+ROUND('附表'!V20/'附表1'!$C20*100,1))</f>
        <v>4.3</v>
      </c>
      <c r="W21" s="184">
        <f>IF('附表'!W20=0,"-",+ROUND('附表'!W20/'附表1'!$C20*100,1))</f>
        <v>0.2</v>
      </c>
      <c r="X21" s="185" t="str">
        <f>IF('附表'!X20=0,"-",+ROUND('附表'!X20/'附表1'!$C20*100,1))</f>
        <v>-</v>
      </c>
    </row>
    <row r="22" spans="1:24" s="155" customFormat="1" ht="30" customHeight="1">
      <c r="A22" s="195">
        <v>11</v>
      </c>
      <c r="B22" s="139"/>
      <c r="C22" s="196" t="s">
        <v>53</v>
      </c>
      <c r="D22" s="175"/>
      <c r="E22" s="184">
        <f>IF('附表'!E21=0,"-",+ROUND('附表'!E21/'附表1'!$C21*100,1))</f>
        <v>27.6</v>
      </c>
      <c r="F22" s="184">
        <f>IF('附表'!F21=0,"-",+ROUND('附表'!F21/'附表1'!$C21*100,1))</f>
        <v>12</v>
      </c>
      <c r="G22" s="184">
        <f>IF('附表'!G21=0,"-",+ROUND('附表'!G21/'附表1'!$C21*100,1))</f>
        <v>0.9</v>
      </c>
      <c r="H22" s="184">
        <f>IF('附表'!H21=0,"-",+ROUND('附表'!H21/'附表1'!$C21*100,1))</f>
        <v>6.4</v>
      </c>
      <c r="I22" s="184">
        <f>IF('附表'!I21=0,"-",+ROUND('附表'!I21/'附表1'!$C21*100,1))</f>
        <v>13.6</v>
      </c>
      <c r="J22" s="184">
        <f>IF('附表'!J21=0,"-",+ROUND('附表'!J21/'附表1'!$C21*100,1))</f>
        <v>0.4</v>
      </c>
      <c r="K22" s="184">
        <f>IF('附表'!K21=0,"-",+ROUND('附表'!K21/'附表1'!$C21*100,1))</f>
        <v>13.2</v>
      </c>
      <c r="L22" s="184">
        <f>IF('附表'!L21=0,"-",+ROUND('附表'!L21/'附表1'!$C21*100,1))</f>
        <v>19.1</v>
      </c>
      <c r="M22" s="184">
        <f>IF('附表'!M21=0,"-",+ROUND('附表'!M21/'附表1'!$C21*100,1))</f>
        <v>17</v>
      </c>
      <c r="N22" s="184">
        <f>IF('附表'!N21=0,"-",+ROUND('附表'!N21/'附表1'!$C21*100,1))</f>
        <v>2.1</v>
      </c>
      <c r="O22" s="184" t="str">
        <f>IF('附表'!O21=0,"-",+ROUND('附表'!O21/'附表1'!$C21*100,1))</f>
        <v>-</v>
      </c>
      <c r="P22" s="184" t="str">
        <f>IF('附表'!P21=0,"-",+ROUND('附表'!P21/'附表1'!$C21*100,1))</f>
        <v>-</v>
      </c>
      <c r="Q22" s="184">
        <f>IF('附表'!Q21=0,"-",+ROUND('附表'!Q21/'附表1'!$C21*100,1))</f>
        <v>10.6</v>
      </c>
      <c r="R22" s="184">
        <f>IF('附表'!R21=0,"-",+ROUND('附表'!R21/'附表1'!$C21*100,1))</f>
        <v>90.2</v>
      </c>
      <c r="S22" s="184">
        <f>IF('附表'!S21=0,"-",+ROUND('附表'!S21/'附表1'!$C21*100,1))</f>
        <v>4.5</v>
      </c>
      <c r="T22" s="184">
        <f>IF('附表'!T21=0,"-",+ROUND('附表'!T21/'附表1'!$C21*100,1))</f>
        <v>0.5</v>
      </c>
      <c r="U22" s="184">
        <f>IF('附表'!U21=0,"-",+ROUND('附表'!U21/'附表1'!$C21*100,1))</f>
        <v>4.2</v>
      </c>
      <c r="V22" s="184">
        <f>IF('附表'!V21=0,"-",+ROUND('附表'!V21/'附表1'!$C21*100,1))</f>
        <v>3.3</v>
      </c>
      <c r="W22" s="184">
        <f>IF('附表'!W21=0,"-",+ROUND('附表'!W21/'附表1'!$C21*100,1))</f>
        <v>0.3</v>
      </c>
      <c r="X22" s="185" t="str">
        <f>IF('附表'!X21=0,"-",+ROUND('附表'!X21/'附表1'!$C21*100,1))</f>
        <v>-</v>
      </c>
    </row>
    <row r="23" spans="1:24" s="155" customFormat="1" ht="30" customHeight="1">
      <c r="A23" s="195">
        <v>12</v>
      </c>
      <c r="B23" s="139"/>
      <c r="C23" s="196" t="s">
        <v>54</v>
      </c>
      <c r="D23" s="175"/>
      <c r="E23" s="184">
        <f>IF('附表'!E22=0,"-",+ROUND('附表'!E22/'附表1'!$C22*100,1))</f>
        <v>26.9</v>
      </c>
      <c r="F23" s="184">
        <f>IF('附表'!F22=0,"-",+ROUND('附表'!F22/'附表1'!$C22*100,1))</f>
        <v>14.1</v>
      </c>
      <c r="G23" s="184">
        <f>IF('附表'!G22=0,"-",+ROUND('附表'!G22/'附表1'!$C22*100,1))</f>
        <v>1.2</v>
      </c>
      <c r="H23" s="184">
        <f>IF('附表'!H22=0,"-",+ROUND('附表'!H22/'附表1'!$C22*100,1))</f>
        <v>8.3</v>
      </c>
      <c r="I23" s="184">
        <f>IF('附表'!I22=0,"-",+ROUND('附表'!I22/'附表1'!$C22*100,1))</f>
        <v>11.7</v>
      </c>
      <c r="J23" s="184">
        <f>IF('附表'!J22=0,"-",+ROUND('附表'!J22/'附表1'!$C22*100,1))</f>
        <v>3.2</v>
      </c>
      <c r="K23" s="184">
        <f>IF('附表'!K22=0,"-",+ROUND('附表'!K22/'附表1'!$C22*100,1))</f>
        <v>8.4</v>
      </c>
      <c r="L23" s="184">
        <f>IF('附表'!L22=0,"-",+ROUND('附表'!L22/'附表1'!$C22*100,1))</f>
        <v>17.8</v>
      </c>
      <c r="M23" s="184">
        <f>IF('附表'!M22=0,"-",+ROUND('附表'!M22/'附表1'!$C22*100,1))</f>
        <v>15.3</v>
      </c>
      <c r="N23" s="184">
        <f>IF('附表'!N22=0,"-",+ROUND('附表'!N22/'附表1'!$C22*100,1))</f>
        <v>2.6</v>
      </c>
      <c r="O23" s="184" t="str">
        <f>IF('附表'!O22=0,"-",+ROUND('附表'!O22/'附表1'!$C22*100,1))</f>
        <v>-</v>
      </c>
      <c r="P23" s="184" t="str">
        <f>IF('附表'!P22=0,"-",+ROUND('附表'!P22/'附表1'!$C22*100,1))</f>
        <v>-</v>
      </c>
      <c r="Q23" s="184">
        <f>IF('附表'!Q22=0,"-",+ROUND('附表'!Q22/'附表1'!$C22*100,1))</f>
        <v>9.7</v>
      </c>
      <c r="R23" s="184">
        <f>IF('附表'!R22=0,"-",+ROUND('附表'!R22/'附表1'!$C22*100,1))</f>
        <v>89.6</v>
      </c>
      <c r="S23" s="184">
        <f>IF('附表'!S22=0,"-",+ROUND('附表'!S22/'附表1'!$C22*100,1))</f>
        <v>7.5</v>
      </c>
      <c r="T23" s="184">
        <f>IF('附表'!T22=0,"-",+ROUND('附表'!T22/'附表1'!$C22*100,1))</f>
        <v>0.9</v>
      </c>
      <c r="U23" s="184">
        <f>IF('附表'!U22=0,"-",+ROUND('附表'!U22/'附表1'!$C22*100,1))</f>
        <v>7.3</v>
      </c>
      <c r="V23" s="184">
        <f>IF('附表'!V22=0,"-",+ROUND('附表'!V22/'附表1'!$C22*100,1))</f>
        <v>6.6</v>
      </c>
      <c r="W23" s="184">
        <f>IF('附表'!W22=0,"-",+ROUND('附表'!W22/'附表1'!$C22*100,1))</f>
        <v>0.2</v>
      </c>
      <c r="X23" s="185" t="str">
        <f>IF('附表'!X22=0,"-",+ROUND('附表'!X22/'附表1'!$C22*100,1))</f>
        <v>-</v>
      </c>
    </row>
    <row r="24" spans="1:24" s="155" customFormat="1" ht="30" customHeight="1">
      <c r="A24" s="195">
        <v>13</v>
      </c>
      <c r="B24" s="139"/>
      <c r="C24" s="196" t="s">
        <v>59</v>
      </c>
      <c r="D24" s="175"/>
      <c r="E24" s="184">
        <f>IF('附表'!E23=0,"-",+ROUND('附表'!E23/'附表1'!$C23*100,1))</f>
        <v>20.4</v>
      </c>
      <c r="F24" s="184">
        <f>IF('附表'!F23=0,"-",+ROUND('附表'!F23/'附表1'!$C23*100,1))</f>
        <v>11.6</v>
      </c>
      <c r="G24" s="184">
        <f>IF('附表'!G23=0,"-",+ROUND('附表'!G23/'附表1'!$C23*100,1))</f>
        <v>0.6</v>
      </c>
      <c r="H24" s="184">
        <f>IF('附表'!H23=0,"-",+ROUND('附表'!H23/'附表1'!$C23*100,1))</f>
        <v>11.2</v>
      </c>
      <c r="I24" s="184">
        <f>IF('附表'!I23=0,"-",+ROUND('附表'!I23/'附表1'!$C23*100,1))</f>
        <v>10.8</v>
      </c>
      <c r="J24" s="184">
        <f>IF('附表'!J23=0,"-",+ROUND('附表'!J23/'附表1'!$C23*100,1))</f>
        <v>6.1</v>
      </c>
      <c r="K24" s="184">
        <f>IF('附表'!K23=0,"-",+ROUND('附表'!K23/'附表1'!$C23*100,1))</f>
        <v>4.6</v>
      </c>
      <c r="L24" s="184">
        <f>IF('附表'!L23=0,"-",+ROUND('附表'!L23/'附表1'!$C23*100,1))</f>
        <v>21.7</v>
      </c>
      <c r="M24" s="184">
        <f>IF('附表'!M23=0,"-",+ROUND('附表'!M23/'附表1'!$C23*100,1))</f>
        <v>19.5</v>
      </c>
      <c r="N24" s="184">
        <f>IF('附表'!N23=0,"-",+ROUND('附表'!N23/'附表1'!$C23*100,1))</f>
        <v>2.2</v>
      </c>
      <c r="O24" s="184">
        <f>IF('附表'!O23=0,"-",+ROUND('附表'!O23/'附表1'!$C23*100,1))</f>
        <v>0</v>
      </c>
      <c r="P24" s="184" t="str">
        <f>IF('附表'!P23=0,"-",+ROUND('附表'!P23/'附表1'!$C23*100,1))</f>
        <v>-</v>
      </c>
      <c r="Q24" s="184">
        <f>IF('附表'!Q23=0,"-",+ROUND('附表'!Q23/'附表1'!$C23*100,1))</f>
        <v>17.3</v>
      </c>
      <c r="R24" s="184">
        <f>IF('附表'!R23=0,"-",+ROUND('附表'!R23/'附表1'!$C23*100,1))</f>
        <v>93.6</v>
      </c>
      <c r="S24" s="184">
        <f>IF('附表'!S23=0,"-",+ROUND('附表'!S23/'附表1'!$C23*100,1))</f>
        <v>4.1</v>
      </c>
      <c r="T24" s="184">
        <f>IF('附表'!T23=0,"-",+ROUND('附表'!T23/'附表1'!$C23*100,1))</f>
        <v>0.6</v>
      </c>
      <c r="U24" s="184">
        <f>IF('附表'!U23=0,"-",+ROUND('附表'!U23/'附表1'!$C23*100,1))</f>
        <v>4.1</v>
      </c>
      <c r="V24" s="184">
        <f>IF('附表'!V23=0,"-",+ROUND('附表'!V23/'附表1'!$C23*100,1))</f>
        <v>3.3</v>
      </c>
      <c r="W24" s="184">
        <f>IF('附表'!W23=0,"-",+ROUND('附表'!W23/'附表1'!$C23*100,1))</f>
        <v>0</v>
      </c>
      <c r="X24" s="185" t="str">
        <f>IF('附表'!X23=0,"-",+ROUND('附表'!X23/'附表1'!$C23*100,1))</f>
        <v>-</v>
      </c>
    </row>
    <row r="25" spans="1:24" s="155" customFormat="1" ht="11.25" customHeight="1">
      <c r="A25" s="195"/>
      <c r="B25" s="139"/>
      <c r="C25" s="196"/>
      <c r="D25" s="175"/>
      <c r="E25" s="186"/>
      <c r="F25" s="186"/>
      <c r="G25" s="186"/>
      <c r="H25" s="186"/>
      <c r="I25" s="186"/>
      <c r="J25" s="186"/>
      <c r="K25" s="186"/>
      <c r="L25" s="186"/>
      <c r="M25" s="186"/>
      <c r="N25" s="186"/>
      <c r="O25" s="186"/>
      <c r="P25" s="186"/>
      <c r="Q25" s="186"/>
      <c r="R25" s="186"/>
      <c r="S25" s="186"/>
      <c r="T25" s="186"/>
      <c r="U25" s="186"/>
      <c r="V25" s="186"/>
      <c r="W25" s="186"/>
      <c r="X25" s="188"/>
    </row>
    <row r="26" spans="1:24" s="155" customFormat="1" ht="22.5" customHeight="1">
      <c r="A26" s="192" t="s">
        <v>32</v>
      </c>
      <c r="B26" s="193"/>
      <c r="C26" s="193"/>
      <c r="D26" s="194"/>
      <c r="E26" s="186">
        <f>+ROUND(SUM(E12:E24)/13,1)</f>
        <v>24.8</v>
      </c>
      <c r="F26" s="186">
        <f aca="true" t="shared" si="1" ref="F26:W26">+ROUND(SUM(F12:F24)/13,1)</f>
        <v>11.8</v>
      </c>
      <c r="G26" s="186">
        <f t="shared" si="1"/>
        <v>1.2</v>
      </c>
      <c r="H26" s="186">
        <f t="shared" si="1"/>
        <v>9.3</v>
      </c>
      <c r="I26" s="186">
        <f t="shared" si="1"/>
        <v>10</v>
      </c>
      <c r="J26" s="186">
        <f t="shared" si="1"/>
        <v>3.3</v>
      </c>
      <c r="K26" s="186">
        <f t="shared" si="1"/>
        <v>6.7</v>
      </c>
      <c r="L26" s="186">
        <f t="shared" si="1"/>
        <v>19.4</v>
      </c>
      <c r="M26" s="186">
        <f t="shared" si="1"/>
        <v>17.1</v>
      </c>
      <c r="N26" s="186">
        <f t="shared" si="1"/>
        <v>2.2</v>
      </c>
      <c r="O26" s="186">
        <f t="shared" si="1"/>
        <v>0</v>
      </c>
      <c r="P26" s="186">
        <f t="shared" si="1"/>
        <v>0.1</v>
      </c>
      <c r="Q26" s="186">
        <f t="shared" si="1"/>
        <v>13.9</v>
      </c>
      <c r="R26" s="186">
        <f t="shared" si="1"/>
        <v>90.5</v>
      </c>
      <c r="S26" s="186">
        <f t="shared" si="1"/>
        <v>7.3</v>
      </c>
      <c r="T26" s="186">
        <f t="shared" si="1"/>
        <v>0.7</v>
      </c>
      <c r="U26" s="186">
        <f t="shared" si="1"/>
        <v>6.6</v>
      </c>
      <c r="V26" s="186">
        <f t="shared" si="1"/>
        <v>5.7</v>
      </c>
      <c r="W26" s="186">
        <f t="shared" si="1"/>
        <v>0.7</v>
      </c>
      <c r="X26" s="187" t="str">
        <f>IF(COUNT(X12:X24)=0,"-",+ROUND(SUM(X12:X24)/13,1))</f>
        <v>-</v>
      </c>
    </row>
    <row r="27" spans="1:24" s="155" customFormat="1" ht="22.5" customHeight="1">
      <c r="A27" s="192"/>
      <c r="B27" s="193"/>
      <c r="C27" s="193"/>
      <c r="D27" s="194"/>
      <c r="E27" s="186">
        <f>+ROUND('附表'!E25/'附表1'!$C25*100,1)</f>
        <v>25.3</v>
      </c>
      <c r="F27" s="186">
        <f>+ROUND('附表'!F25/'附表1'!$C25*100,1)</f>
        <v>11.4</v>
      </c>
      <c r="G27" s="186">
        <f>+ROUND('附表'!G25/'附表1'!$C25*100,1)</f>
        <v>1.3</v>
      </c>
      <c r="H27" s="186">
        <f>+ROUND('附表'!H25/'附表1'!$C25*100,1)</f>
        <v>9.9</v>
      </c>
      <c r="I27" s="186">
        <f>+ROUND('附表'!I25/'附表1'!$C25*100,1)</f>
        <v>9.7</v>
      </c>
      <c r="J27" s="186">
        <f>+ROUND('附表'!J25/'附表1'!$C25*100,1)</f>
        <v>2.8</v>
      </c>
      <c r="K27" s="186">
        <f>+ROUND('附表'!K25/'附表1'!$C25*100,1)</f>
        <v>6.9</v>
      </c>
      <c r="L27" s="186">
        <f>+ROUND('附表'!L25/'附表1'!$C25*100,1)</f>
        <v>20.1</v>
      </c>
      <c r="M27" s="186">
        <f>+ROUND('附表'!M25/'附表1'!$C25*100,1)</f>
        <v>17.8</v>
      </c>
      <c r="N27" s="186">
        <f>+ROUND('附表'!N25/'附表1'!$C25*100,1)</f>
        <v>2.3</v>
      </c>
      <c r="O27" s="186">
        <f>+ROUND('附表'!O25/'附表1'!$C25*100,1)</f>
        <v>0</v>
      </c>
      <c r="P27" s="186">
        <f>+ROUND('附表'!P25/'附表1'!$C25*100,1)</f>
        <v>0.1</v>
      </c>
      <c r="Q27" s="186">
        <f>+ROUND('附表'!Q25/'附表1'!$C25*100,1)</f>
        <v>13.2</v>
      </c>
      <c r="R27" s="186">
        <f>+ROUND('附表'!R25/'附表1'!$C25*100,1)</f>
        <v>91</v>
      </c>
      <c r="S27" s="186">
        <f>+ROUND('附表'!S25/'附表1'!$C25*100,1)</f>
        <v>7.4</v>
      </c>
      <c r="T27" s="186">
        <f>+ROUND('附表'!T25/'附表1'!$C25*100,1)</f>
        <v>0.6</v>
      </c>
      <c r="U27" s="186">
        <f>+ROUND('附表'!U25/'附表1'!$C25*100,1)</f>
        <v>6.6</v>
      </c>
      <c r="V27" s="186">
        <f>+ROUND('附表'!V25/'附表1'!$C25*100,1)</f>
        <v>5.7</v>
      </c>
      <c r="W27" s="186">
        <f>+ROUND('附表'!W25/'附表1'!$C25*100,1)</f>
        <v>0.7</v>
      </c>
      <c r="X27" s="187" t="str">
        <f>IF(COUNT(X12:X24)=0,"-",+ROUND('附表'!X25/'附表1'!$C25*100,1))</f>
        <v>-</v>
      </c>
    </row>
    <row r="28" spans="1:24" s="155" customFormat="1" ht="11.25" customHeight="1">
      <c r="A28" s="192"/>
      <c r="B28" s="193"/>
      <c r="C28" s="193"/>
      <c r="D28" s="194"/>
      <c r="E28" s="186"/>
      <c r="F28" s="186"/>
      <c r="G28" s="186"/>
      <c r="H28" s="186"/>
      <c r="I28" s="186"/>
      <c r="J28" s="186"/>
      <c r="K28" s="186"/>
      <c r="L28" s="186"/>
      <c r="M28" s="186"/>
      <c r="N28" s="186"/>
      <c r="O28" s="186"/>
      <c r="P28" s="186"/>
      <c r="Q28" s="186"/>
      <c r="R28" s="186"/>
      <c r="S28" s="186"/>
      <c r="T28" s="186"/>
      <c r="U28" s="186"/>
      <c r="V28" s="186"/>
      <c r="W28" s="186"/>
      <c r="X28" s="188"/>
    </row>
    <row r="29" spans="1:24" s="155" customFormat="1" ht="30" customHeight="1">
      <c r="A29" s="195">
        <v>1</v>
      </c>
      <c r="B29" s="139"/>
      <c r="C29" s="196" t="s">
        <v>60</v>
      </c>
      <c r="D29" s="175"/>
      <c r="E29" s="189">
        <f>IF('附表'!E27=0,"-",+ROUND('附表'!E27/'附表1'!$C27*100,1))</f>
        <v>19.6</v>
      </c>
      <c r="F29" s="189">
        <f>IF('附表'!F27=0,"-",+ROUND('附表'!F27/'附表1'!$C27*100,1))</f>
        <v>11.2</v>
      </c>
      <c r="G29" s="189">
        <f>IF('附表'!G27=0,"-",+ROUND('附表'!G27/'附表1'!$C27*100,1))</f>
        <v>0.9</v>
      </c>
      <c r="H29" s="189">
        <f>IF('附表'!H27=0,"-",+ROUND('附表'!H27/'附表1'!$C27*100,1))</f>
        <v>6.2</v>
      </c>
      <c r="I29" s="189">
        <f>IF('附表'!I27=0,"-",+ROUND('附表'!I27/'附表1'!$C27*100,1))</f>
        <v>14.5</v>
      </c>
      <c r="J29" s="189">
        <f>IF('附表'!J27=0,"-",+ROUND('附表'!J27/'附表1'!$C27*100,1))</f>
        <v>3.4</v>
      </c>
      <c r="K29" s="189">
        <f>IF('附表'!K27=0,"-",+ROUND('附表'!K27/'附表1'!$C27*100,1))</f>
        <v>11.2</v>
      </c>
      <c r="L29" s="189">
        <f>IF('附表'!L27=0,"-",+ROUND('附表'!L27/'附表1'!$C27*100,1))</f>
        <v>22.4</v>
      </c>
      <c r="M29" s="189">
        <f>IF('附表'!M27=0,"-",+ROUND('附表'!M27/'附表1'!$C27*100,1))</f>
        <v>19.1</v>
      </c>
      <c r="N29" s="189">
        <f>IF('附表'!N27=0,"-",+ROUND('附表'!N27/'附表1'!$C27*100,1))</f>
        <v>3.3</v>
      </c>
      <c r="O29" s="189">
        <f>IF('附表'!O27=0,"-",+ROUND('附表'!O27/'附表1'!$C27*100,1))</f>
        <v>0</v>
      </c>
      <c r="P29" s="189" t="str">
        <f>IF('附表'!P27=0,"-",+ROUND('附表'!P27/'附表1'!$C27*100,1))</f>
        <v>-</v>
      </c>
      <c r="Q29" s="189">
        <f>IF('附表'!Q27=0,"-",+ROUND('附表'!Q27/'附表1'!$C27*100,1))</f>
        <v>16.2</v>
      </c>
      <c r="R29" s="189">
        <f>IF('附表'!R27=0,"-",+ROUND('附表'!R27/'附表1'!$C27*100,1))</f>
        <v>91.1</v>
      </c>
      <c r="S29" s="189">
        <f>IF('附表'!S27=0,"-",+ROUND('附表'!S27/'附表1'!$C27*100,1))</f>
        <v>9.1</v>
      </c>
      <c r="T29" s="189">
        <f>IF('附表'!T27=0,"-",+ROUND('附表'!T27/'附表1'!$C27*100,1))</f>
        <v>0.2</v>
      </c>
      <c r="U29" s="189">
        <f>IF('附表'!U27=0,"-",+ROUND('附表'!U27/'附表1'!$C27*100,1))</f>
        <v>8.9</v>
      </c>
      <c r="V29" s="189">
        <f>IF('附表'!V27=0,"-",+ROUND('附表'!V27/'附表1'!$C27*100,1))</f>
        <v>8.3</v>
      </c>
      <c r="W29" s="189">
        <f>IF('附表'!W27=0,"-",+ROUND('附表'!W27/'附表1'!$C27*100,1))</f>
        <v>0.2</v>
      </c>
      <c r="X29" s="187" t="str">
        <f>IF('附表'!X27=0,"-",+ROUND('附表'!X27/'附表1'!$C27*100,1))</f>
        <v>-</v>
      </c>
    </row>
    <row r="30" spans="1:24" s="155" customFormat="1" ht="30" customHeight="1">
      <c r="A30" s="195">
        <v>2</v>
      </c>
      <c r="B30" s="139"/>
      <c r="C30" s="196" t="s">
        <v>55</v>
      </c>
      <c r="D30" s="175"/>
      <c r="E30" s="189">
        <f>IF('附表'!E28=0,"-",+ROUND('附表'!E28/'附表1'!$C28*100,1))</f>
        <v>23.7</v>
      </c>
      <c r="F30" s="189">
        <f>IF('附表'!F28=0,"-",+ROUND('附表'!F28/'附表1'!$C28*100,1))</f>
        <v>22</v>
      </c>
      <c r="G30" s="189">
        <f>IF('附表'!G28=0,"-",+ROUND('附表'!G28/'附表1'!$C28*100,1))</f>
        <v>1</v>
      </c>
      <c r="H30" s="189">
        <f>IF('附表'!H28=0,"-",+ROUND('附表'!H28/'附表1'!$C28*100,1))</f>
        <v>4.5</v>
      </c>
      <c r="I30" s="189">
        <f>IF('附表'!I28=0,"-",+ROUND('附表'!I28/'附表1'!$C28*100,1))</f>
        <v>11.2</v>
      </c>
      <c r="J30" s="189">
        <f>IF('附表'!J28=0,"-",+ROUND('附表'!J28/'附表1'!$C28*100,1))</f>
        <v>7.6</v>
      </c>
      <c r="K30" s="189">
        <f>IF('附表'!K28=0,"-",+ROUND('附表'!K28/'附表1'!$C28*100,1))</f>
        <v>3.6</v>
      </c>
      <c r="L30" s="189">
        <f>IF('附表'!L28=0,"-",+ROUND('附表'!L28/'附表1'!$C28*100,1))</f>
        <v>15.3</v>
      </c>
      <c r="M30" s="189">
        <f>IF('附表'!M28=0,"-",+ROUND('附表'!M28/'附表1'!$C28*100,1))</f>
        <v>12.6</v>
      </c>
      <c r="N30" s="189">
        <f>IF('附表'!N28=0,"-",+ROUND('附表'!N28/'附表1'!$C28*100,1))</f>
        <v>2.7</v>
      </c>
      <c r="O30" s="189" t="str">
        <f>IF('附表'!O28=0,"-",+ROUND('附表'!O28/'附表1'!$C28*100,1))</f>
        <v>-</v>
      </c>
      <c r="P30" s="189" t="str">
        <f>IF('附表'!P28=0,"-",+ROUND('附表'!P28/'附表1'!$C28*100,1))</f>
        <v>-</v>
      </c>
      <c r="Q30" s="189">
        <f>IF('附表'!Q28=0,"-",+ROUND('附表'!Q28/'附表1'!$C28*100,1))</f>
        <v>10.3</v>
      </c>
      <c r="R30" s="189">
        <f>IF('附表'!R28=0,"-",+ROUND('附表'!R28/'附表1'!$C28*100,1))</f>
        <v>88</v>
      </c>
      <c r="S30" s="189">
        <f>IF('附表'!S28=0,"-",+ROUND('附表'!S28/'附表1'!$C28*100,1))</f>
        <v>9.3</v>
      </c>
      <c r="T30" s="189">
        <f>IF('附表'!T28=0,"-",+ROUND('附表'!T28/'附表1'!$C28*100,1))</f>
        <v>1.3</v>
      </c>
      <c r="U30" s="189">
        <f>IF('附表'!U28=0,"-",+ROUND('附表'!U28/'附表1'!$C28*100,1))</f>
        <v>9.3</v>
      </c>
      <c r="V30" s="189">
        <f>IF('附表'!V28=0,"-",+ROUND('附表'!V28/'附表1'!$C28*100,1))</f>
        <v>8.3</v>
      </c>
      <c r="W30" s="189" t="str">
        <f>IF('附表'!W28=0,"-",+ROUND('附表'!W28/'附表1'!$C28*100,1))</f>
        <v>-</v>
      </c>
      <c r="X30" s="187" t="str">
        <f>IF('附表'!X28=0,"-",+ROUND('附表'!X28/'附表1'!$C28*100,1))</f>
        <v>-</v>
      </c>
    </row>
    <row r="31" spans="1:28" s="155" customFormat="1" ht="30" customHeight="1">
      <c r="A31" s="195">
        <v>3</v>
      </c>
      <c r="B31" s="139"/>
      <c r="C31" s="196" t="s">
        <v>56</v>
      </c>
      <c r="D31" s="175"/>
      <c r="E31" s="189">
        <f>IF('附表'!E29=0,"-",+ROUND('附表'!E29/'附表1'!$C29*100,1))</f>
        <v>29.8</v>
      </c>
      <c r="F31" s="189">
        <f>IF('附表'!F29=0,"-",+ROUND('附表'!F29/'附表1'!$C29*100,1))</f>
        <v>13.2</v>
      </c>
      <c r="G31" s="189">
        <f>IF('附表'!G29=0,"-",+ROUND('附表'!G29/'附表1'!$C29*100,1))</f>
        <v>0.3</v>
      </c>
      <c r="H31" s="189">
        <f>IF('附表'!H29=0,"-",+ROUND('附表'!H29/'附表1'!$C29*100,1))</f>
        <v>3.7</v>
      </c>
      <c r="I31" s="189">
        <f>IF('附表'!I29=0,"-",+ROUND('附表'!I29/'附表1'!$C29*100,1))</f>
        <v>8</v>
      </c>
      <c r="J31" s="189">
        <f>IF('附表'!J29=0,"-",+ROUND('附表'!J29/'附表1'!$C29*100,1))</f>
        <v>4.4</v>
      </c>
      <c r="K31" s="189">
        <f>IF('附表'!K29=0,"-",+ROUND('附表'!K29/'附表1'!$C29*100,1))</f>
        <v>3.6</v>
      </c>
      <c r="L31" s="189">
        <f>IF('附表'!L29=0,"-",+ROUND('附表'!L29/'附表1'!$C29*100,1))</f>
        <v>26.8</v>
      </c>
      <c r="M31" s="189">
        <f>IF('附表'!M29=0,"-",+ROUND('附表'!M29/'附表1'!$C29*100,1))</f>
        <v>23.5</v>
      </c>
      <c r="N31" s="189">
        <f>IF('附表'!N29=0,"-",+ROUND('附表'!N29/'附表1'!$C29*100,1))</f>
        <v>3.2</v>
      </c>
      <c r="O31" s="189">
        <f>IF('附表'!O29=0,"-",+ROUND('附表'!O29/'附表1'!$C29*100,1))</f>
        <v>0.1</v>
      </c>
      <c r="P31" s="189">
        <f>IF('附表'!P29=0,"-",+ROUND('附表'!P29/'附表1'!$C29*100,1))</f>
        <v>0.2</v>
      </c>
      <c r="Q31" s="189">
        <f>IF('附表'!Q29=0,"-",+ROUND('附表'!Q29/'附表1'!$C29*100,1))</f>
        <v>14.6</v>
      </c>
      <c r="R31" s="189">
        <f>IF('附表'!R29=0,"-",+ROUND('附表'!R29/'附表1'!$C29*100,1))</f>
        <v>96.6</v>
      </c>
      <c r="S31" s="189">
        <f>IF('附表'!S29=0,"-",+ROUND('附表'!S29/'附表1'!$C29*100,1))</f>
        <v>9.4</v>
      </c>
      <c r="T31" s="189">
        <f>IF('附表'!T29=0,"-",+ROUND('附表'!T29/'附表1'!$C29*100,1))</f>
        <v>1.6</v>
      </c>
      <c r="U31" s="189">
        <f>IF('附表'!U29=0,"-",+ROUND('附表'!U29/'附表1'!$C29*100,1))</f>
        <v>9.3</v>
      </c>
      <c r="V31" s="189">
        <f>IF('附表'!V29=0,"-",+ROUND('附表'!V29/'附表1'!$C29*100,1))</f>
        <v>7.9</v>
      </c>
      <c r="W31" s="189">
        <f>IF('附表'!W29=0,"-",+ROUND('附表'!W29/'附表1'!$C29*100,1))</f>
        <v>0.1</v>
      </c>
      <c r="X31" s="187" t="str">
        <f>IF('附表'!X29=0,"-",+ROUND('附表'!X29/'附表1'!$C29*100,1))</f>
        <v>-</v>
      </c>
      <c r="AB31" s="156"/>
    </row>
    <row r="32" spans="1:24" s="155" customFormat="1" ht="30" customHeight="1">
      <c r="A32" s="195">
        <v>4</v>
      </c>
      <c r="B32" s="139"/>
      <c r="C32" s="196" t="s">
        <v>10</v>
      </c>
      <c r="D32" s="175"/>
      <c r="E32" s="189">
        <f>IF('附表'!E30=0,"-",+ROUND('附表'!E30/'附表1'!$C30*100,1))</f>
        <v>26.2</v>
      </c>
      <c r="F32" s="189">
        <f>IF('附表'!F30=0,"-",+ROUND('附表'!F30/'附表1'!$C30*100,1))</f>
        <v>11</v>
      </c>
      <c r="G32" s="189">
        <f>IF('附表'!G30=0,"-",+ROUND('附表'!G30/'附表1'!$C30*100,1))</f>
        <v>0.8</v>
      </c>
      <c r="H32" s="189">
        <f>IF('附表'!H30=0,"-",+ROUND('附表'!H30/'附表1'!$C30*100,1))</f>
        <v>6.9</v>
      </c>
      <c r="I32" s="189">
        <f>IF('附表'!I30=0,"-",+ROUND('附表'!I30/'附表1'!$C30*100,1))</f>
        <v>12.9</v>
      </c>
      <c r="J32" s="189">
        <f>IF('附表'!J30=0,"-",+ROUND('附表'!J30/'附表1'!$C30*100,1))</f>
        <v>10</v>
      </c>
      <c r="K32" s="189">
        <f>IF('附表'!K30=0,"-",+ROUND('附表'!K30/'附表1'!$C30*100,1))</f>
        <v>2.9</v>
      </c>
      <c r="L32" s="189">
        <f>IF('附表'!L30=0,"-",+ROUND('附表'!L30/'附表1'!$C30*100,1))</f>
        <v>19</v>
      </c>
      <c r="M32" s="189">
        <f>IF('附表'!M30=0,"-",+ROUND('附表'!M30/'附表1'!$C30*100,1))</f>
        <v>16.1</v>
      </c>
      <c r="N32" s="189">
        <f>IF('附表'!N30=0,"-",+ROUND('附表'!N30/'附表1'!$C30*100,1))</f>
        <v>2.9</v>
      </c>
      <c r="O32" s="189">
        <f>IF('附表'!O30=0,"-",+ROUND('附表'!O30/'附表1'!$C30*100,1))</f>
        <v>0</v>
      </c>
      <c r="P32" s="189" t="str">
        <f>IF('附表'!P30=0,"-",+ROUND('附表'!P30/'附表1'!$C30*100,1))</f>
        <v>-</v>
      </c>
      <c r="Q32" s="189">
        <f>IF('附表'!Q30=0,"-",+ROUND('附表'!Q30/'附表1'!$C30*100,1))</f>
        <v>20.1</v>
      </c>
      <c r="R32" s="189">
        <f>IF('附表'!R30=0,"-",+ROUND('附表'!R30/'附表1'!$C30*100,1))</f>
        <v>97</v>
      </c>
      <c r="S32" s="189">
        <f>IF('附表'!S30=0,"-",+ROUND('附表'!S30/'附表1'!$C30*100,1))</f>
        <v>3.3</v>
      </c>
      <c r="T32" s="189">
        <f>IF('附表'!T30=0,"-",+ROUND('附表'!T30/'附表1'!$C30*100,1))</f>
        <v>0.5</v>
      </c>
      <c r="U32" s="189">
        <f>IF('附表'!U30=0,"-",+ROUND('附表'!U30/'附表1'!$C30*100,1))</f>
        <v>3.1</v>
      </c>
      <c r="V32" s="189">
        <f>IF('附表'!V30=0,"-",+ROUND('附表'!V30/'附表1'!$C30*100,1))</f>
        <v>2.6</v>
      </c>
      <c r="W32" s="189">
        <f>IF('附表'!W30=0,"-",+ROUND('附表'!W30/'附表1'!$C30*100,1))</f>
        <v>0.2</v>
      </c>
      <c r="X32" s="187" t="str">
        <f>IF('附表'!X30=0,"-",+ROUND('附表'!X30/'附表1'!$C30*100,1))</f>
        <v>-</v>
      </c>
    </row>
    <row r="33" spans="1:24" s="155" customFormat="1" ht="30" customHeight="1">
      <c r="A33" s="195">
        <v>5</v>
      </c>
      <c r="B33" s="139"/>
      <c r="C33" s="196" t="s">
        <v>57</v>
      </c>
      <c r="D33" s="175"/>
      <c r="E33" s="189">
        <f>IF('附表'!E31=0,"-",+ROUND('附表'!E31/'附表1'!$C31*100,1))</f>
        <v>26.1</v>
      </c>
      <c r="F33" s="189">
        <f>IF('附表'!F31=0,"-",+ROUND('附表'!F31/'附表1'!$C31*100,1))</f>
        <v>8.9</v>
      </c>
      <c r="G33" s="189">
        <f>IF('附表'!G31=0,"-",+ROUND('附表'!G31/'附表1'!$C31*100,1))</f>
        <v>0.7</v>
      </c>
      <c r="H33" s="189">
        <f>IF('附表'!H31=0,"-",+ROUND('附表'!H31/'附表1'!$C31*100,1))</f>
        <v>6.5</v>
      </c>
      <c r="I33" s="189">
        <f>IF('附表'!I31=0,"-",+ROUND('附表'!I31/'附表1'!$C31*100,1))</f>
        <v>13.5</v>
      </c>
      <c r="J33" s="189">
        <f>IF('附表'!J31=0,"-",+ROUND('附表'!J31/'附表1'!$C31*100,1))</f>
        <v>10.2</v>
      </c>
      <c r="K33" s="189">
        <f>IF('附表'!K31=0,"-",+ROUND('附表'!K31/'附表1'!$C31*100,1))</f>
        <v>3.3</v>
      </c>
      <c r="L33" s="189">
        <f>IF('附表'!L31=0,"-",+ROUND('附表'!L31/'附表1'!$C31*100,1))</f>
        <v>18.4</v>
      </c>
      <c r="M33" s="189">
        <f>IF('附表'!M31=0,"-",+ROUND('附表'!M31/'附表1'!$C31*100,1))</f>
        <v>15.7</v>
      </c>
      <c r="N33" s="189">
        <f>IF('附表'!N31=0,"-",+ROUND('附表'!N31/'附表1'!$C31*100,1))</f>
        <v>2.6</v>
      </c>
      <c r="O33" s="189">
        <f>IF('附表'!O31=0,"-",+ROUND('附表'!O31/'附表1'!$C31*100,1))</f>
        <v>0</v>
      </c>
      <c r="P33" s="189" t="str">
        <f>IF('附表'!P31=0,"-",+ROUND('附表'!P31/'附表1'!$C31*100,1))</f>
        <v>-</v>
      </c>
      <c r="Q33" s="189">
        <f>IF('附表'!Q31=0,"-",+ROUND('附表'!Q31/'附表1'!$C31*100,1))</f>
        <v>18.2</v>
      </c>
      <c r="R33" s="189">
        <f>IF('附表'!R31=0,"-",+ROUND('附表'!R31/'附表1'!$C31*100,1))</f>
        <v>92.3</v>
      </c>
      <c r="S33" s="189">
        <f>IF('附表'!S31=0,"-",+ROUND('附表'!S31/'附表1'!$C31*100,1))</f>
        <v>5.5</v>
      </c>
      <c r="T33" s="189">
        <f>IF('附表'!T31=0,"-",+ROUND('附表'!T31/'附表1'!$C31*100,1))</f>
        <v>0.8</v>
      </c>
      <c r="U33" s="189">
        <f>IF('附表'!U31=0,"-",+ROUND('附表'!U31/'附表1'!$C31*100,1))</f>
        <v>5</v>
      </c>
      <c r="V33" s="189">
        <f>IF('附表'!V31=0,"-",+ROUND('附表'!V31/'附表1'!$C31*100,1))</f>
        <v>3.8</v>
      </c>
      <c r="W33" s="189">
        <f>IF('附表'!W31=0,"-",+ROUND('附表'!W31/'附表1'!$C31*100,1))</f>
        <v>0.5</v>
      </c>
      <c r="X33" s="187" t="str">
        <f>IF('附表'!X31=0,"-",+ROUND('附表'!X31/'附表1'!$C31*100,1))</f>
        <v>-</v>
      </c>
    </row>
    <row r="34" spans="1:24" s="155" customFormat="1" ht="30" customHeight="1">
      <c r="A34" s="195">
        <v>6</v>
      </c>
      <c r="B34" s="139"/>
      <c r="C34" s="196" t="s">
        <v>58</v>
      </c>
      <c r="D34" s="175"/>
      <c r="E34" s="189">
        <f>IF('附表'!E32=0,"-",+ROUND('附表'!E32/'附表1'!$C32*100,1))</f>
        <v>22.5</v>
      </c>
      <c r="F34" s="189">
        <f>IF('附表'!F32=0,"-",+ROUND('附表'!F32/'附表1'!$C32*100,1))</f>
        <v>17.9</v>
      </c>
      <c r="G34" s="189">
        <f>IF('附表'!G32=0,"-",+ROUND('附表'!G32/'附表1'!$C32*100,1))</f>
        <v>0.2</v>
      </c>
      <c r="H34" s="189">
        <f>IF('附表'!H32=0,"-",+ROUND('附表'!H32/'附表1'!$C32*100,1))</f>
        <v>4.7</v>
      </c>
      <c r="I34" s="189">
        <f>IF('附表'!I32=0,"-",+ROUND('附表'!I32/'附表1'!$C32*100,1))</f>
        <v>4.6</v>
      </c>
      <c r="J34" s="189">
        <f>IF('附表'!J32=0,"-",+ROUND('附表'!J32/'附表1'!$C32*100,1))</f>
        <v>0.3</v>
      </c>
      <c r="K34" s="189">
        <f>IF('附表'!K32=0,"-",+ROUND('附表'!K32/'附表1'!$C32*100,1))</f>
        <v>4.3</v>
      </c>
      <c r="L34" s="189">
        <f>IF('附表'!L32=0,"-",+ROUND('附表'!L32/'附表1'!$C32*100,1))</f>
        <v>13</v>
      </c>
      <c r="M34" s="189">
        <f>IF('附表'!M32=0,"-",+ROUND('附表'!M32/'附表1'!$C32*100,1))</f>
        <v>11.5</v>
      </c>
      <c r="N34" s="189">
        <f>IF('附表'!N32=0,"-",+ROUND('附表'!N32/'附表1'!$C32*100,1))</f>
        <v>1.6</v>
      </c>
      <c r="O34" s="189" t="str">
        <f>IF('附表'!O32=0,"-",+ROUND('附表'!O32/'附表1'!$C32*100,1))</f>
        <v>-</v>
      </c>
      <c r="P34" s="189" t="str">
        <f>IF('附表'!P32=0,"-",+ROUND('附表'!P32/'附表1'!$C32*100,1))</f>
        <v>-</v>
      </c>
      <c r="Q34" s="189">
        <f>IF('附表'!Q32=0,"-",+ROUND('附表'!Q32/'附表1'!$C32*100,1))</f>
        <v>12.7</v>
      </c>
      <c r="R34" s="189">
        <f>IF('附表'!R32=0,"-",+ROUND('附表'!R32/'附表1'!$C32*100,1))</f>
        <v>75.6</v>
      </c>
      <c r="S34" s="189">
        <f>IF('附表'!S32=0,"-",+ROUND('附表'!S32/'附表1'!$C32*100,1))</f>
        <v>25</v>
      </c>
      <c r="T34" s="189" t="str">
        <f>IF('附表'!T32=0,"-",+ROUND('附表'!T32/'附表1'!$C32*100,1))</f>
        <v>-</v>
      </c>
      <c r="U34" s="189">
        <f>IF('附表'!U32=0,"-",+ROUND('附表'!U32/'附表1'!$C32*100,1))</f>
        <v>22.9</v>
      </c>
      <c r="V34" s="189">
        <f>IF('附表'!V32=0,"-",+ROUND('附表'!V32/'附表1'!$C32*100,1))</f>
        <v>9.2</v>
      </c>
      <c r="W34" s="189">
        <f>IF('附表'!W32=0,"-",+ROUND('附表'!W32/'附表1'!$C32*100,1))</f>
        <v>2.2</v>
      </c>
      <c r="X34" s="187" t="str">
        <f>IF('附表'!X32=0,"-",+ROUND('附表'!X32/'附表1'!$C32*100,1))</f>
        <v>-</v>
      </c>
    </row>
    <row r="35" spans="1:24" s="156" customFormat="1" ht="11.25" customHeight="1">
      <c r="A35" s="195"/>
      <c r="B35" s="139"/>
      <c r="C35" s="196"/>
      <c r="D35" s="175"/>
      <c r="E35" s="186"/>
      <c r="F35" s="186"/>
      <c r="G35" s="186"/>
      <c r="H35" s="186"/>
      <c r="I35" s="186"/>
      <c r="J35" s="186"/>
      <c r="K35" s="186"/>
      <c r="L35" s="186"/>
      <c r="M35" s="186"/>
      <c r="N35" s="186"/>
      <c r="O35" s="186"/>
      <c r="P35" s="186"/>
      <c r="Q35" s="186"/>
      <c r="R35" s="186"/>
      <c r="S35" s="186"/>
      <c r="T35" s="186"/>
      <c r="U35" s="186"/>
      <c r="V35" s="186"/>
      <c r="W35" s="186"/>
      <c r="X35" s="188"/>
    </row>
    <row r="36" spans="1:24" s="155" customFormat="1" ht="18.75" customHeight="1">
      <c r="A36" s="192" t="s">
        <v>62</v>
      </c>
      <c r="B36" s="193"/>
      <c r="C36" s="193"/>
      <c r="D36" s="194"/>
      <c r="E36" s="186">
        <f>+ROUND(SUM(E29:E34)/6,1)</f>
        <v>24.7</v>
      </c>
      <c r="F36" s="186">
        <f aca="true" t="shared" si="2" ref="F36:W36">+ROUND(SUM(F29:F34)/6,1)</f>
        <v>14</v>
      </c>
      <c r="G36" s="186">
        <f t="shared" si="2"/>
        <v>0.7</v>
      </c>
      <c r="H36" s="186">
        <f t="shared" si="2"/>
        <v>5.4</v>
      </c>
      <c r="I36" s="186">
        <f t="shared" si="2"/>
        <v>10.8</v>
      </c>
      <c r="J36" s="186">
        <f t="shared" si="2"/>
        <v>6</v>
      </c>
      <c r="K36" s="186">
        <f t="shared" si="2"/>
        <v>4.8</v>
      </c>
      <c r="L36" s="186">
        <f t="shared" si="2"/>
        <v>19.2</v>
      </c>
      <c r="M36" s="186">
        <f t="shared" si="2"/>
        <v>16.4</v>
      </c>
      <c r="N36" s="186">
        <f t="shared" si="2"/>
        <v>2.7</v>
      </c>
      <c r="O36" s="186">
        <f t="shared" si="2"/>
        <v>0</v>
      </c>
      <c r="P36" s="186">
        <f t="shared" si="2"/>
        <v>0</v>
      </c>
      <c r="Q36" s="186">
        <f t="shared" si="2"/>
        <v>15.4</v>
      </c>
      <c r="R36" s="186">
        <f t="shared" si="2"/>
        <v>90.1</v>
      </c>
      <c r="S36" s="186">
        <f t="shared" si="2"/>
        <v>10.3</v>
      </c>
      <c r="T36" s="186">
        <f t="shared" si="2"/>
        <v>0.7</v>
      </c>
      <c r="U36" s="186">
        <f t="shared" si="2"/>
        <v>9.8</v>
      </c>
      <c r="V36" s="186">
        <f t="shared" si="2"/>
        <v>6.7</v>
      </c>
      <c r="W36" s="186">
        <f t="shared" si="2"/>
        <v>0.5</v>
      </c>
      <c r="X36" s="187" t="str">
        <f>IF(COUNT(X29:X34)=0,"-",+ROUND(SUM(X29:X34)/6,1))</f>
        <v>-</v>
      </c>
    </row>
    <row r="37" spans="1:24" s="155" customFormat="1" ht="18.75" customHeight="1">
      <c r="A37" s="192"/>
      <c r="B37" s="193"/>
      <c r="C37" s="193"/>
      <c r="D37" s="194"/>
      <c r="E37" s="186">
        <f>+ROUND('附表'!E34/'附表1'!$C34*100,1)</f>
        <v>23.2</v>
      </c>
      <c r="F37" s="186">
        <f>+ROUND('附表'!F34/'附表1'!$C34*100,1)</f>
        <v>12.6</v>
      </c>
      <c r="G37" s="186">
        <f>+ROUND('附表'!G34/'附表1'!$C34*100,1)</f>
        <v>0.8</v>
      </c>
      <c r="H37" s="186">
        <f>+ROUND('附表'!H34/'附表1'!$C34*100,1)</f>
        <v>5.8</v>
      </c>
      <c r="I37" s="186">
        <f>+ROUND('附表'!I34/'附表1'!$C34*100,1)</f>
        <v>12.4</v>
      </c>
      <c r="J37" s="186">
        <f>+ROUND('附表'!J34/'附表1'!$C34*100,1)</f>
        <v>5.7</v>
      </c>
      <c r="K37" s="186">
        <f>+ROUND('附表'!K34/'附表1'!$C34*100,1)</f>
        <v>6.7</v>
      </c>
      <c r="L37" s="186">
        <f>+ROUND('附表'!L34/'附表1'!$C34*100,1)</f>
        <v>20.1</v>
      </c>
      <c r="M37" s="186">
        <f>+ROUND('附表'!M34/'附表1'!$C34*100,1)</f>
        <v>17.2</v>
      </c>
      <c r="N37" s="186">
        <f>+ROUND('附表'!N34/'附表1'!$C34*100,1)</f>
        <v>2.9</v>
      </c>
      <c r="O37" s="186">
        <f>+ROUND('附表'!O34/'附表1'!$C34*100,1)</f>
        <v>0</v>
      </c>
      <c r="P37" s="186">
        <f>+ROUND('附表'!P34/'附表1'!$C34*100,1)</f>
        <v>0</v>
      </c>
      <c r="Q37" s="186">
        <f>+ROUND('附表'!Q34/'附表1'!$C34*100,1)</f>
        <v>16.1</v>
      </c>
      <c r="R37" s="186">
        <f>+ROUND('附表'!R34/'附表1'!$C34*100,1)</f>
        <v>91.1</v>
      </c>
      <c r="S37" s="186">
        <f>+ROUND('附表'!S34/'附表1'!$C34*100,1)</f>
        <v>9</v>
      </c>
      <c r="T37" s="186">
        <f>+ROUND('附表'!T34/'附表1'!$C34*100,1)</f>
        <v>0.5</v>
      </c>
      <c r="U37" s="186">
        <f>+ROUND('附表'!U34/'附表1'!$C34*100,1)</f>
        <v>8.6</v>
      </c>
      <c r="V37" s="186">
        <f>+ROUND('附表'!V34/'附表1'!$C34*100,1)</f>
        <v>6.7</v>
      </c>
      <c r="W37" s="186">
        <f>+ROUND('附表'!W34/'附表1'!$C34*100,1)</f>
        <v>0.4</v>
      </c>
      <c r="X37" s="187" t="str">
        <f>IF(COUNT(X29:X34)=0,"-",+ROUND('附表'!X34/'附表1'!$C34*100,1))</f>
        <v>-</v>
      </c>
    </row>
    <row r="38" spans="1:24" s="155" customFormat="1" ht="11.25" customHeight="1" thickBot="1">
      <c r="A38" s="197"/>
      <c r="B38" s="198"/>
      <c r="C38" s="198"/>
      <c r="D38" s="199"/>
      <c r="E38" s="190"/>
      <c r="F38" s="190"/>
      <c r="G38" s="190"/>
      <c r="H38" s="190"/>
      <c r="I38" s="190"/>
      <c r="J38" s="190"/>
      <c r="K38" s="190"/>
      <c r="L38" s="190"/>
      <c r="M38" s="190"/>
      <c r="N38" s="190"/>
      <c r="O38" s="190"/>
      <c r="P38" s="190"/>
      <c r="Q38" s="190"/>
      <c r="R38" s="190"/>
      <c r="S38" s="190"/>
      <c r="T38" s="190"/>
      <c r="U38" s="190"/>
      <c r="V38" s="190"/>
      <c r="W38" s="190"/>
      <c r="X38" s="191"/>
    </row>
    <row r="39" spans="2:24" s="155" customFormat="1" ht="21.75" customHeight="1">
      <c r="B39" s="173"/>
      <c r="C39" s="173"/>
      <c r="D39" s="173"/>
      <c r="E39" s="200" t="s">
        <v>114</v>
      </c>
      <c r="F39" s="174"/>
      <c r="G39" s="174"/>
      <c r="H39" s="174"/>
      <c r="I39" s="174"/>
      <c r="J39" s="180"/>
      <c r="K39" s="180"/>
      <c r="L39" s="180"/>
      <c r="M39" s="180"/>
      <c r="N39" s="180"/>
      <c r="O39" s="180"/>
      <c r="P39" s="225"/>
      <c r="Q39" s="225"/>
      <c r="R39" s="225"/>
      <c r="S39" s="225"/>
      <c r="T39" s="225"/>
      <c r="U39" s="225"/>
      <c r="V39" s="225"/>
      <c r="W39" s="225"/>
      <c r="X39" s="225"/>
    </row>
    <row r="41" ht="17.25" customHeight="1">
      <c r="E41" s="2" t="s">
        <v>115</v>
      </c>
    </row>
    <row r="42" ht="17.25" customHeight="1">
      <c r="E42" s="168" t="s">
        <v>113</v>
      </c>
    </row>
  </sheetData>
  <sheetProtection/>
  <mergeCells count="5">
    <mergeCell ref="P39:T39"/>
    <mergeCell ref="U39:X39"/>
    <mergeCell ref="A6:C6"/>
    <mergeCell ref="J4:K4"/>
    <mergeCell ref="M4:O4"/>
  </mergeCells>
  <printOptions/>
  <pageMargins left="0.7874015748031497" right="0.3937007874015748" top="0.7874015748031497" bottom="0.7874015748031497" header="0.5118110236220472" footer="0.3937007874015748"/>
  <pageSetup fitToWidth="0"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A42"/>
  <sheetViews>
    <sheetView view="pageBreakPreview" zoomScaleSheetLayoutView="100" zoomScalePageLayoutView="0"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8.796875" defaultRowHeight="17.25" customHeight="1"/>
  <cols>
    <col min="1" max="1" width="2.8984375" style="2" customWidth="1"/>
    <col min="2" max="2" width="1" style="2" customWidth="1"/>
    <col min="3" max="3" width="14.3984375" style="2" customWidth="1"/>
    <col min="4" max="4" width="1" style="2" customWidth="1"/>
    <col min="5" max="5" width="10.3984375" style="167" customWidth="1"/>
    <col min="6" max="24" width="10.3984375" style="2" customWidth="1"/>
    <col min="25" max="16384" width="9" style="2" customWidth="1"/>
  </cols>
  <sheetData>
    <row r="1" spans="1:5" s="166" customFormat="1" ht="26.25" customHeight="1">
      <c r="A1" s="81"/>
      <c r="B1" s="81"/>
      <c r="C1" s="81"/>
      <c r="E1" s="204" t="s">
        <v>95</v>
      </c>
    </row>
    <row r="2" spans="1:24" s="166" customFormat="1" ht="26.25" customHeight="1" thickBot="1">
      <c r="A2" s="81"/>
      <c r="B2" s="81"/>
      <c r="C2" s="81"/>
      <c r="E2" s="203" t="s">
        <v>109</v>
      </c>
      <c r="X2" s="224" t="s">
        <v>96</v>
      </c>
    </row>
    <row r="3" spans="1:24" s="161" customFormat="1" ht="17.25" customHeight="1">
      <c r="A3" s="141"/>
      <c r="B3" s="138"/>
      <c r="C3" s="142"/>
      <c r="D3" s="157"/>
      <c r="E3" s="158"/>
      <c r="F3" s="159"/>
      <c r="G3" s="159"/>
      <c r="H3" s="159"/>
      <c r="I3" s="159"/>
      <c r="J3" s="158"/>
      <c r="K3" s="157"/>
      <c r="L3" s="157"/>
      <c r="M3" s="158"/>
      <c r="N3" s="138"/>
      <c r="O3" s="157"/>
      <c r="P3" s="159"/>
      <c r="Q3" s="159"/>
      <c r="R3" s="159"/>
      <c r="S3" s="158"/>
      <c r="T3" s="157"/>
      <c r="U3" s="158"/>
      <c r="V3" s="157"/>
      <c r="W3" s="159"/>
      <c r="X3" s="160"/>
    </row>
    <row r="4" spans="1:24" s="161" customFormat="1" ht="17.25" customHeight="1">
      <c r="A4" s="143"/>
      <c r="B4" s="144"/>
      <c r="C4" s="145" t="s">
        <v>19</v>
      </c>
      <c r="D4" s="162"/>
      <c r="E4" s="209">
        <v>1</v>
      </c>
      <c r="F4" s="212">
        <v>2</v>
      </c>
      <c r="G4" s="212">
        <v>3</v>
      </c>
      <c r="H4" s="212">
        <v>4</v>
      </c>
      <c r="I4" s="212">
        <v>5</v>
      </c>
      <c r="J4" s="228" t="s">
        <v>89</v>
      </c>
      <c r="K4" s="229"/>
      <c r="L4" s="215">
        <v>6</v>
      </c>
      <c r="M4" s="228" t="s">
        <v>89</v>
      </c>
      <c r="N4" s="230"/>
      <c r="O4" s="231"/>
      <c r="P4" s="211" t="s">
        <v>20</v>
      </c>
      <c r="Q4" s="212">
        <v>8</v>
      </c>
      <c r="R4" s="37"/>
      <c r="S4" s="209">
        <v>9</v>
      </c>
      <c r="T4" s="71"/>
      <c r="U4" s="220" t="s">
        <v>126</v>
      </c>
      <c r="V4" s="71"/>
      <c r="W4" s="217" t="s">
        <v>129</v>
      </c>
      <c r="X4" s="218" t="s">
        <v>131</v>
      </c>
    </row>
    <row r="5" spans="1:24" s="161" customFormat="1" ht="17.25" customHeight="1">
      <c r="A5" s="143"/>
      <c r="B5" s="144"/>
      <c r="C5" s="144"/>
      <c r="D5" s="162"/>
      <c r="E5" s="210" t="s">
        <v>116</v>
      </c>
      <c r="F5" s="213" t="s">
        <v>117</v>
      </c>
      <c r="G5" s="214" t="s">
        <v>118</v>
      </c>
      <c r="H5" s="213" t="s">
        <v>119</v>
      </c>
      <c r="I5" s="213" t="s">
        <v>120</v>
      </c>
      <c r="J5" s="37" t="s">
        <v>21</v>
      </c>
      <c r="K5" s="37" t="s">
        <v>22</v>
      </c>
      <c r="L5" s="216" t="s">
        <v>121</v>
      </c>
      <c r="M5" s="37" t="s">
        <v>99</v>
      </c>
      <c r="N5" s="37" t="s">
        <v>99</v>
      </c>
      <c r="O5" s="37" t="s">
        <v>23</v>
      </c>
      <c r="P5" s="211" t="s">
        <v>102</v>
      </c>
      <c r="Q5" s="213" t="s">
        <v>122</v>
      </c>
      <c r="R5" s="211" t="s">
        <v>24</v>
      </c>
      <c r="S5" s="219" t="s">
        <v>123</v>
      </c>
      <c r="T5" s="37"/>
      <c r="U5" s="219" t="s">
        <v>125</v>
      </c>
      <c r="V5" s="211" t="s">
        <v>103</v>
      </c>
      <c r="W5" s="219" t="s">
        <v>128</v>
      </c>
      <c r="X5" s="221" t="s">
        <v>130</v>
      </c>
    </row>
    <row r="6" spans="1:24" s="161" customFormat="1" ht="17.25" customHeight="1">
      <c r="A6" s="232" t="s">
        <v>61</v>
      </c>
      <c r="B6" s="233"/>
      <c r="C6" s="233"/>
      <c r="D6" s="162"/>
      <c r="E6" s="70"/>
      <c r="F6" s="37"/>
      <c r="G6" s="37"/>
      <c r="H6" s="37"/>
      <c r="I6" s="37"/>
      <c r="J6" s="164" t="s">
        <v>25</v>
      </c>
      <c r="K6" s="164" t="s">
        <v>104</v>
      </c>
      <c r="L6" s="162"/>
      <c r="M6" s="164" t="s">
        <v>97</v>
      </c>
      <c r="N6" s="164" t="s">
        <v>97</v>
      </c>
      <c r="O6" s="164" t="s">
        <v>26</v>
      </c>
      <c r="P6" s="211" t="s">
        <v>27</v>
      </c>
      <c r="Q6" s="37"/>
      <c r="R6" s="211" t="s">
        <v>106</v>
      </c>
      <c r="S6" s="213" t="s">
        <v>124</v>
      </c>
      <c r="T6" s="211" t="s">
        <v>28</v>
      </c>
      <c r="U6" s="213" t="s">
        <v>127</v>
      </c>
      <c r="V6" s="211" t="s">
        <v>29</v>
      </c>
      <c r="W6" s="213" t="s">
        <v>127</v>
      </c>
      <c r="X6" s="222" t="s">
        <v>127</v>
      </c>
    </row>
    <row r="7" spans="1:24" s="161" customFormat="1" ht="17.25" customHeight="1">
      <c r="A7" s="146"/>
      <c r="B7" s="147"/>
      <c r="C7" s="147"/>
      <c r="D7" s="71"/>
      <c r="E7" s="163"/>
      <c r="F7" s="72"/>
      <c r="G7" s="72"/>
      <c r="H7" s="72"/>
      <c r="I7" s="72"/>
      <c r="J7" s="72" t="s">
        <v>107</v>
      </c>
      <c r="K7" s="72" t="s">
        <v>108</v>
      </c>
      <c r="L7" s="71"/>
      <c r="M7" s="72" t="s">
        <v>98</v>
      </c>
      <c r="N7" s="72" t="s">
        <v>100</v>
      </c>
      <c r="O7" s="72" t="s">
        <v>30</v>
      </c>
      <c r="P7" s="72"/>
      <c r="Q7" s="72"/>
      <c r="R7" s="72"/>
      <c r="S7" s="72"/>
      <c r="T7" s="72"/>
      <c r="U7" s="72"/>
      <c r="V7" s="72"/>
      <c r="W7" s="72"/>
      <c r="X7" s="165"/>
    </row>
    <row r="8" spans="1:24" ht="11.25" customHeight="1">
      <c r="A8" s="80"/>
      <c r="B8" s="81"/>
      <c r="C8" s="139"/>
      <c r="D8" s="175"/>
      <c r="E8" s="205"/>
      <c r="F8" s="205"/>
      <c r="G8" s="205"/>
      <c r="H8" s="205"/>
      <c r="I8" s="205"/>
      <c r="J8" s="205"/>
      <c r="K8" s="205"/>
      <c r="L8" s="205"/>
      <c r="M8" s="205"/>
      <c r="N8" s="205"/>
      <c r="O8" s="205"/>
      <c r="P8" s="205"/>
      <c r="Q8" s="205"/>
      <c r="R8" s="205"/>
      <c r="S8" s="205"/>
      <c r="T8" s="205"/>
      <c r="U8" s="205"/>
      <c r="V8" s="205"/>
      <c r="W8" s="205"/>
      <c r="X8" s="206"/>
    </row>
    <row r="9" spans="1:24" s="155" customFormat="1" ht="22.5" customHeight="1">
      <c r="A9" s="192" t="s">
        <v>31</v>
      </c>
      <c r="B9" s="193"/>
      <c r="C9" s="193"/>
      <c r="D9" s="194"/>
      <c r="E9" s="184">
        <f>+ROUND((SUM(E12:E24)+SUM(E29:E34))/19,1)</f>
        <v>26.6</v>
      </c>
      <c r="F9" s="184">
        <f aca="true" t="shared" si="0" ref="F9:W9">+ROUND((SUM(F12:F24)+SUM(F29:F34))/19,1)</f>
        <v>13.5</v>
      </c>
      <c r="G9" s="184">
        <f t="shared" si="0"/>
        <v>1.1</v>
      </c>
      <c r="H9" s="184">
        <f t="shared" si="0"/>
        <v>8.7</v>
      </c>
      <c r="I9" s="184">
        <f t="shared" si="0"/>
        <v>11.1</v>
      </c>
      <c r="J9" s="184">
        <f t="shared" si="0"/>
        <v>4.5</v>
      </c>
      <c r="K9" s="184">
        <f t="shared" si="0"/>
        <v>6.6</v>
      </c>
      <c r="L9" s="184">
        <f t="shared" si="0"/>
        <v>20.7</v>
      </c>
      <c r="M9" s="184">
        <f t="shared" si="0"/>
        <v>18.2</v>
      </c>
      <c r="N9" s="184">
        <f t="shared" si="0"/>
        <v>2.6</v>
      </c>
      <c r="O9" s="184">
        <f t="shared" si="0"/>
        <v>0</v>
      </c>
      <c r="P9" s="184">
        <f t="shared" si="0"/>
        <v>0.1</v>
      </c>
      <c r="Q9" s="184">
        <f t="shared" si="0"/>
        <v>15.4</v>
      </c>
      <c r="R9" s="184">
        <f t="shared" si="0"/>
        <v>97.2</v>
      </c>
      <c r="S9" s="184">
        <f t="shared" si="0"/>
        <v>8.8</v>
      </c>
      <c r="T9" s="184">
        <f t="shared" si="0"/>
        <v>0.8</v>
      </c>
      <c r="U9" s="184">
        <f t="shared" si="0"/>
        <v>8.1</v>
      </c>
      <c r="V9" s="184">
        <f t="shared" si="0"/>
        <v>6.4</v>
      </c>
      <c r="W9" s="184">
        <f t="shared" si="0"/>
        <v>0.7</v>
      </c>
      <c r="X9" s="185" t="str">
        <f>IF(COUNT(X26,X36)=0,"-",+ROUND((SUM(X12:X24)+SUM(X29:X34))/19,1))</f>
        <v>-</v>
      </c>
    </row>
    <row r="10" spans="1:25" s="155" customFormat="1" ht="22.5" customHeight="1">
      <c r="A10" s="192"/>
      <c r="B10" s="193"/>
      <c r="C10" s="193"/>
      <c r="D10" s="194"/>
      <c r="E10" s="186">
        <f>+ROUND('附表'!E9/'附表2'!$D9*100,1)</f>
        <v>27.3</v>
      </c>
      <c r="F10" s="186">
        <f>+ROUND('附表'!F9/'附表2'!$D9*100,1)</f>
        <v>12.5</v>
      </c>
      <c r="G10" s="186">
        <f>+ROUND('附表'!G9/'附表2'!$D9*100,1)</f>
        <v>1.4</v>
      </c>
      <c r="H10" s="186">
        <f>+ROUND('附表'!H9/'附表2'!$D9*100,1)</f>
        <v>10.4</v>
      </c>
      <c r="I10" s="186">
        <f>+ROUND('附表'!I9/'附表2'!$D9*100,1)</f>
        <v>10.7</v>
      </c>
      <c r="J10" s="186">
        <f>+ROUND('附表'!J9/'附表2'!$D9*100,1)</f>
        <v>3.2</v>
      </c>
      <c r="K10" s="186">
        <f>+ROUND('附表'!K9/'附表2'!$D9*100,1)</f>
        <v>7.4</v>
      </c>
      <c r="L10" s="186">
        <f>+ROUND('附表'!L9/'附表2'!$D9*100,1)</f>
        <v>21.7</v>
      </c>
      <c r="M10" s="186">
        <f>+ROUND('附表'!M9/'附表2'!$D9*100,1)</f>
        <v>19.2</v>
      </c>
      <c r="N10" s="186">
        <f>+ROUND('附表'!N9/'附表2'!$D9*100,1)</f>
        <v>2.5</v>
      </c>
      <c r="O10" s="186">
        <f>+ROUND('附表'!O9/'附表2'!$D9*100,1)</f>
        <v>0</v>
      </c>
      <c r="P10" s="186">
        <f>+ROUND('附表'!P9/'附表2'!$D9*100,1)</f>
        <v>0.1</v>
      </c>
      <c r="Q10" s="186">
        <f>+ROUND('附表'!Q9/'附表2'!$D9*100,1)</f>
        <v>14.4</v>
      </c>
      <c r="R10" s="186">
        <f>+ROUND('附表'!R9/'附表2'!$D9*100,1)</f>
        <v>98.4</v>
      </c>
      <c r="S10" s="186">
        <f>+ROUND('附表'!S9/'附表2'!$D9*100,1)</f>
        <v>8.1</v>
      </c>
      <c r="T10" s="186">
        <f>+ROUND('附表'!T9/'附表2'!$D9*100,1)</f>
        <v>0.7</v>
      </c>
      <c r="U10" s="186">
        <f>+ROUND('附表'!U9/'附表2'!$D9*100,1)</f>
        <v>7.3</v>
      </c>
      <c r="V10" s="186">
        <f>+ROUND('附表'!V9/'附表2'!$D9*100,1)</f>
        <v>6.2</v>
      </c>
      <c r="W10" s="186">
        <f>+ROUND('附表'!W9/'附表2'!$D9*100,1)</f>
        <v>0.8</v>
      </c>
      <c r="X10" s="187" t="str">
        <f>IF(COUNT(X26,X36)=0,"-",+ROUND('附表'!X9/'附表2'!$D9*100,1))</f>
        <v>-</v>
      </c>
      <c r="Y10" s="156"/>
    </row>
    <row r="11" spans="1:24" s="155" customFormat="1" ht="11.25" customHeight="1">
      <c r="A11" s="195"/>
      <c r="B11" s="139"/>
      <c r="C11" s="139"/>
      <c r="D11" s="175"/>
      <c r="E11" s="189"/>
      <c r="F11" s="189"/>
      <c r="G11" s="189"/>
      <c r="H11" s="189"/>
      <c r="I11" s="189"/>
      <c r="J11" s="189"/>
      <c r="K11" s="189"/>
      <c r="L11" s="189"/>
      <c r="M11" s="189"/>
      <c r="N11" s="189"/>
      <c r="O11" s="189"/>
      <c r="P11" s="189"/>
      <c r="Q11" s="189"/>
      <c r="R11" s="189"/>
      <c r="S11" s="189"/>
      <c r="T11" s="189"/>
      <c r="U11" s="189"/>
      <c r="V11" s="189"/>
      <c r="W11" s="189"/>
      <c r="X11" s="187"/>
    </row>
    <row r="12" spans="1:24" s="155" customFormat="1" ht="30" customHeight="1">
      <c r="A12" s="195">
        <v>1</v>
      </c>
      <c r="B12" s="139"/>
      <c r="C12" s="196" t="s">
        <v>6</v>
      </c>
      <c r="D12" s="175"/>
      <c r="E12" s="184">
        <f>IF('附表'!E11=0,"-",+ROUND('附表'!E11/'附表2'!$D11*100,1))</f>
        <v>29.5</v>
      </c>
      <c r="F12" s="184">
        <f>IF('附表'!F11=0,"-",+ROUND('附表'!F11/'附表2'!$D11*100,1))</f>
        <v>11.5</v>
      </c>
      <c r="G12" s="184">
        <f>IF('附表'!G11=0,"-",+ROUND('附表'!G11/'附表2'!$D11*100,1))</f>
        <v>1.7</v>
      </c>
      <c r="H12" s="184">
        <f>IF('附表'!H11=0,"-",+ROUND('附表'!H11/'附表2'!$D11*100,1))</f>
        <v>13</v>
      </c>
      <c r="I12" s="184">
        <f>IF('附表'!I11=0,"-",+ROUND('附表'!I11/'附表2'!$D11*100,1))</f>
        <v>8.6</v>
      </c>
      <c r="J12" s="184">
        <f>IF('附表'!J11=0,"-",+ROUND('附表'!J11/'附表2'!$D11*100,1))</f>
        <v>0.9</v>
      </c>
      <c r="K12" s="184">
        <f>IF('附表'!K11=0,"-",+ROUND('附表'!K11/'附表2'!$D11*100,1))</f>
        <v>7.7</v>
      </c>
      <c r="L12" s="184">
        <f>IF('附表'!L11=0,"-",+ROUND('附表'!L11/'附表2'!$D11*100,1))</f>
        <v>24.7</v>
      </c>
      <c r="M12" s="184">
        <f>IF('附表'!M11=0,"-",+ROUND('附表'!M11/'附表2'!$D11*100,1))</f>
        <v>22</v>
      </c>
      <c r="N12" s="184">
        <f>IF('附表'!N11=0,"-",+ROUND('附表'!N11/'附表2'!$D11*100,1))</f>
        <v>2.7</v>
      </c>
      <c r="O12" s="184">
        <f>IF('附表'!O11=0,"-",+ROUND('附表'!O11/'附表2'!$D11*100,1))</f>
        <v>0</v>
      </c>
      <c r="P12" s="184">
        <f>IF('附表'!P11=0,"-",+ROUND('附表'!P11/'附表2'!$D11*100,1))</f>
        <v>0.3</v>
      </c>
      <c r="Q12" s="184">
        <f>IF('附表'!Q11=0,"-",+ROUND('附表'!Q11/'附表2'!$D11*100,1))</f>
        <v>13.5</v>
      </c>
      <c r="R12" s="184">
        <f>IF('附表'!R11=0,"-",+ROUND('附表'!R11/'附表2'!$D11*100,1))</f>
        <v>102.8</v>
      </c>
      <c r="S12" s="184">
        <f>IF('附表'!S11=0,"-",+ROUND('附表'!S11/'附表2'!$D11*100,1))</f>
        <v>5.6</v>
      </c>
      <c r="T12" s="184">
        <f>IF('附表'!T11=0,"-",+ROUND('附表'!T11/'附表2'!$D11*100,1))</f>
        <v>0.4</v>
      </c>
      <c r="U12" s="184">
        <f>IF('附表'!U11=0,"-",+ROUND('附表'!U11/'附表2'!$D11*100,1))</f>
        <v>5.6</v>
      </c>
      <c r="V12" s="184">
        <f>IF('附表'!V11=0,"-",+ROUND('附表'!V11/'附表2'!$D11*100,1))</f>
        <v>4.6</v>
      </c>
      <c r="W12" s="184">
        <f>IF('附表'!W11=0,"-",+ROUND('附表'!W11/'附表2'!$D11*100,1))</f>
        <v>0.1</v>
      </c>
      <c r="X12" s="185" t="str">
        <f>IF('附表'!X11=0,"-",+ROUND('附表'!X11/'附表2'!$D11*100,1))</f>
        <v>-</v>
      </c>
    </row>
    <row r="13" spans="1:24" s="155" customFormat="1" ht="30" customHeight="1">
      <c r="A13" s="195">
        <v>2</v>
      </c>
      <c r="B13" s="139"/>
      <c r="C13" s="196" t="s">
        <v>7</v>
      </c>
      <c r="D13" s="175"/>
      <c r="E13" s="184">
        <f>IF('附表'!E12=0,"-",+ROUND('附表'!E12/'附表2'!$D12*100,1))</f>
        <v>24.6</v>
      </c>
      <c r="F13" s="184">
        <f>IF('附表'!F12=0,"-",+ROUND('附表'!F12/'附表2'!$D12*100,1))</f>
        <v>9.5</v>
      </c>
      <c r="G13" s="184">
        <f>IF('附表'!G12=0,"-",+ROUND('附表'!G12/'附表2'!$D12*100,1))</f>
        <v>1.2</v>
      </c>
      <c r="H13" s="184">
        <f>IF('附表'!H12=0,"-",+ROUND('附表'!H12/'附表2'!$D12*100,1))</f>
        <v>14.1</v>
      </c>
      <c r="I13" s="184">
        <f>IF('附表'!I12=0,"-",+ROUND('附表'!I12/'附表2'!$D12*100,1))</f>
        <v>14.5</v>
      </c>
      <c r="J13" s="184">
        <f>IF('附表'!J12=0,"-",+ROUND('附表'!J12/'附表2'!$D12*100,1))</f>
        <v>5.4</v>
      </c>
      <c r="K13" s="184">
        <f>IF('附表'!K12=0,"-",+ROUND('附表'!K12/'附表2'!$D12*100,1))</f>
        <v>9.1</v>
      </c>
      <c r="L13" s="184">
        <f>IF('附表'!L12=0,"-",+ROUND('附表'!L12/'附表2'!$D12*100,1))</f>
        <v>25.1</v>
      </c>
      <c r="M13" s="184">
        <f>IF('附表'!M12=0,"-",+ROUND('附表'!M12/'附表2'!$D12*100,1))</f>
        <v>22.7</v>
      </c>
      <c r="N13" s="184">
        <f>IF('附表'!N12=0,"-",+ROUND('附表'!N12/'附表2'!$D12*100,1))</f>
        <v>2.4</v>
      </c>
      <c r="O13" s="184">
        <f>IF('附表'!O12=0,"-",+ROUND('附表'!O12/'附表2'!$D12*100,1))</f>
        <v>0</v>
      </c>
      <c r="P13" s="184" t="str">
        <f>IF('附表'!P12=0,"-",+ROUND('附表'!P12/'附表2'!$D12*100,1))</f>
        <v>-</v>
      </c>
      <c r="Q13" s="184">
        <f>IF('附表'!Q12=0,"-",+ROUND('附表'!Q12/'附表2'!$D12*100,1))</f>
        <v>15.4</v>
      </c>
      <c r="R13" s="184">
        <f>IF('附表'!R12=0,"-",+ROUND('附表'!R12/'附表2'!$D12*100,1))</f>
        <v>104.3</v>
      </c>
      <c r="S13" s="184">
        <f>IF('附表'!S12=0,"-",+ROUND('附表'!S12/'附表2'!$D12*100,1))</f>
        <v>5</v>
      </c>
      <c r="T13" s="184">
        <f>IF('附表'!T12=0,"-",+ROUND('附表'!T12/'附表2'!$D12*100,1))</f>
        <v>0.6</v>
      </c>
      <c r="U13" s="184">
        <f>IF('附表'!U12=0,"-",+ROUND('附表'!U12/'附表2'!$D12*100,1))</f>
        <v>5</v>
      </c>
      <c r="V13" s="184">
        <f>IF('附表'!V12=0,"-",+ROUND('附表'!V12/'附表2'!$D12*100,1))</f>
        <v>4.3</v>
      </c>
      <c r="W13" s="184">
        <f>IF('附表'!W12=0,"-",+ROUND('附表'!W12/'附表2'!$D12*100,1))</f>
        <v>0</v>
      </c>
      <c r="X13" s="185" t="str">
        <f>IF('附表'!X12=0,"-",+ROUND('附表'!X12/'附表2'!$D12*100,1))</f>
        <v>-</v>
      </c>
    </row>
    <row r="14" spans="1:24" s="155" customFormat="1" ht="30" customHeight="1">
      <c r="A14" s="195">
        <v>3</v>
      </c>
      <c r="B14" s="139"/>
      <c r="C14" s="196" t="s">
        <v>8</v>
      </c>
      <c r="D14" s="175"/>
      <c r="E14" s="184">
        <f>IF('附表'!E13=0,"-",+ROUND('附表'!E13/'附表2'!$D13*100,1))</f>
        <v>28.6</v>
      </c>
      <c r="F14" s="184">
        <f>IF('附表'!F13=0,"-",+ROUND('附表'!F13/'附表2'!$D13*100,1))</f>
        <v>11.4</v>
      </c>
      <c r="G14" s="184">
        <f>IF('附表'!G13=0,"-",+ROUND('附表'!G13/'附表2'!$D13*100,1))</f>
        <v>1.3</v>
      </c>
      <c r="H14" s="184">
        <f>IF('附表'!H13=0,"-",+ROUND('附表'!H13/'附表2'!$D13*100,1))</f>
        <v>10</v>
      </c>
      <c r="I14" s="184">
        <f>IF('附表'!I13=0,"-",+ROUND('附表'!I13/'附表2'!$D13*100,1))</f>
        <v>8.2</v>
      </c>
      <c r="J14" s="184">
        <f>IF('附表'!J13=0,"-",+ROUND('附表'!J13/'附表2'!$D13*100,1))</f>
        <v>0.5</v>
      </c>
      <c r="K14" s="184">
        <f>IF('附表'!K13=0,"-",+ROUND('附表'!K13/'附表2'!$D13*100,1))</f>
        <v>7.7</v>
      </c>
      <c r="L14" s="184">
        <f>IF('附表'!L13=0,"-",+ROUND('附表'!L13/'附表2'!$D13*100,1))</f>
        <v>21.2</v>
      </c>
      <c r="M14" s="184">
        <f>IF('附表'!M13=0,"-",+ROUND('附表'!M13/'附表2'!$D13*100,1))</f>
        <v>18.4</v>
      </c>
      <c r="N14" s="184">
        <f>IF('附表'!N13=0,"-",+ROUND('附表'!N13/'附表2'!$D13*100,1))</f>
        <v>2.8</v>
      </c>
      <c r="O14" s="184">
        <f>IF('附表'!O13=0,"-",+ROUND('附表'!O13/'附表2'!$D13*100,1))</f>
        <v>0</v>
      </c>
      <c r="P14" s="184">
        <f>IF('附表'!P13=0,"-",+ROUND('附表'!P13/'附表2'!$D13*100,1))</f>
        <v>0.3</v>
      </c>
      <c r="Q14" s="184">
        <f>IF('附表'!Q13=0,"-",+ROUND('附表'!Q13/'附表2'!$D13*100,1))</f>
        <v>11.9</v>
      </c>
      <c r="R14" s="184">
        <f>IF('附表'!R13=0,"-",+ROUND('附表'!R13/'附表2'!$D13*100,1))</f>
        <v>92.9</v>
      </c>
      <c r="S14" s="184">
        <f>IF('附表'!S13=0,"-",+ROUND('附表'!S13/'附表2'!$D13*100,1))</f>
        <v>13.1</v>
      </c>
      <c r="T14" s="184">
        <f>IF('附表'!T13=0,"-",+ROUND('附表'!T13/'附表2'!$D13*100,1))</f>
        <v>0.9</v>
      </c>
      <c r="U14" s="184">
        <f>IF('附表'!U13=0,"-",+ROUND('附表'!U13/'附表2'!$D13*100,1))</f>
        <v>10.5</v>
      </c>
      <c r="V14" s="184">
        <f>IF('附表'!V13=0,"-",+ROUND('附表'!V13/'附表2'!$D13*100,1))</f>
        <v>8.7</v>
      </c>
      <c r="W14" s="184">
        <f>IF('附表'!W13=0,"-",+ROUND('附表'!W13/'附表2'!$D13*100,1))</f>
        <v>2.6</v>
      </c>
      <c r="X14" s="185" t="str">
        <f>IF('附表'!X13=0,"-",+ROUND('附表'!X13/'附表2'!$D13*100,1))</f>
        <v>-</v>
      </c>
    </row>
    <row r="15" spans="1:24" s="155" customFormat="1" ht="30" customHeight="1">
      <c r="A15" s="195">
        <v>4</v>
      </c>
      <c r="B15" s="139"/>
      <c r="C15" s="196" t="s">
        <v>9</v>
      </c>
      <c r="D15" s="175"/>
      <c r="E15" s="184">
        <f>IF('附表'!E14=0,"-",+ROUND('附表'!E14/'附表2'!$D14*100,1))</f>
        <v>28</v>
      </c>
      <c r="F15" s="184">
        <f>IF('附表'!F14=0,"-",+ROUND('附表'!F14/'附表2'!$D14*100,1))</f>
        <v>10</v>
      </c>
      <c r="G15" s="184">
        <f>IF('附表'!G14=0,"-",+ROUND('附表'!G14/'附表2'!$D14*100,1))</f>
        <v>0.5</v>
      </c>
      <c r="H15" s="184">
        <f>IF('附表'!H14=0,"-",+ROUND('附表'!H14/'附表2'!$D14*100,1))</f>
        <v>7.6</v>
      </c>
      <c r="I15" s="184">
        <f>IF('附表'!I14=0,"-",+ROUND('附表'!I14/'附表2'!$D14*100,1))</f>
        <v>5.7</v>
      </c>
      <c r="J15" s="184">
        <f>IF('附表'!J14=0,"-",+ROUND('附表'!J14/'附表2'!$D14*100,1))</f>
        <v>0</v>
      </c>
      <c r="K15" s="184">
        <f>IF('附表'!K14=0,"-",+ROUND('附表'!K14/'附表2'!$D14*100,1))</f>
        <v>5.7</v>
      </c>
      <c r="L15" s="184">
        <f>IF('附表'!L14=0,"-",+ROUND('附表'!L14/'附表2'!$D14*100,1))</f>
        <v>25.8</v>
      </c>
      <c r="M15" s="184">
        <f>IF('附表'!M14=0,"-",+ROUND('附表'!M14/'附表2'!$D14*100,1))</f>
        <v>24.1</v>
      </c>
      <c r="N15" s="184">
        <f>IF('附表'!N14=0,"-",+ROUND('附表'!N14/'附表2'!$D14*100,1))</f>
        <v>1.8</v>
      </c>
      <c r="O15" s="184">
        <f>IF('附表'!O14=0,"-",+ROUND('附表'!O14/'附表2'!$D14*100,1))</f>
        <v>0</v>
      </c>
      <c r="P15" s="184" t="str">
        <f>IF('附表'!P14=0,"-",+ROUND('附表'!P14/'附表2'!$D14*100,1))</f>
        <v>-</v>
      </c>
      <c r="Q15" s="184">
        <f>IF('附表'!Q14=0,"-",+ROUND('附表'!Q14/'附表2'!$D14*100,1))</f>
        <v>15.7</v>
      </c>
      <c r="R15" s="184">
        <f>IF('附表'!R14=0,"-",+ROUND('附表'!R14/'附表2'!$D14*100,1))</f>
        <v>93.4</v>
      </c>
      <c r="S15" s="184">
        <f>IF('附表'!S14=0,"-",+ROUND('附表'!S14/'附表2'!$D14*100,1))</f>
        <v>14.7</v>
      </c>
      <c r="T15" s="184">
        <f>IF('附表'!T14=0,"-",+ROUND('附表'!T14/'附表2'!$D14*100,1))</f>
        <v>1.4</v>
      </c>
      <c r="U15" s="184">
        <f>IF('附表'!U14=0,"-",+ROUND('附表'!U14/'附表2'!$D14*100,1))</f>
        <v>9.2</v>
      </c>
      <c r="V15" s="184">
        <f>IF('附表'!V14=0,"-",+ROUND('附表'!V14/'附表2'!$D14*100,1))</f>
        <v>7.4</v>
      </c>
      <c r="W15" s="184">
        <f>IF('附表'!W14=0,"-",+ROUND('附表'!W14/'附表2'!$D14*100,1))</f>
        <v>5.4</v>
      </c>
      <c r="X15" s="185" t="str">
        <f>IF('附表'!X14=0,"-",+ROUND('附表'!X14/'附表2'!$D14*100,1))</f>
        <v>-</v>
      </c>
    </row>
    <row r="16" spans="1:24" s="155" customFormat="1" ht="30" customHeight="1">
      <c r="A16" s="195">
        <v>5</v>
      </c>
      <c r="B16" s="139"/>
      <c r="C16" s="196" t="s">
        <v>47</v>
      </c>
      <c r="D16" s="175"/>
      <c r="E16" s="184">
        <f>IF('附表'!E15=0,"-",+ROUND('附表'!E15/'附表2'!$D15*100,1))</f>
        <v>30</v>
      </c>
      <c r="F16" s="184">
        <f>IF('附表'!F15=0,"-",+ROUND('附表'!F15/'附表2'!$D15*100,1))</f>
        <v>16.3</v>
      </c>
      <c r="G16" s="184">
        <f>IF('附表'!G15=0,"-",+ROUND('附表'!G15/'附表2'!$D15*100,1))</f>
        <v>2.2</v>
      </c>
      <c r="H16" s="184">
        <f>IF('附表'!H15=0,"-",+ROUND('附表'!H15/'附表2'!$D15*100,1))</f>
        <v>11.5</v>
      </c>
      <c r="I16" s="184">
        <f>IF('附表'!I15=0,"-",+ROUND('附表'!I15/'附表2'!$D15*100,1))</f>
        <v>9.3</v>
      </c>
      <c r="J16" s="184">
        <f>IF('附表'!J15=0,"-",+ROUND('附表'!J15/'附表2'!$D15*100,1))</f>
        <v>0</v>
      </c>
      <c r="K16" s="184">
        <f>IF('附表'!K15=0,"-",+ROUND('附表'!K15/'附表2'!$D15*100,1))</f>
        <v>9.3</v>
      </c>
      <c r="L16" s="184">
        <f>IF('附表'!L15=0,"-",+ROUND('附表'!L15/'附表2'!$D15*100,1))</f>
        <v>17.9</v>
      </c>
      <c r="M16" s="184">
        <f>IF('附表'!M15=0,"-",+ROUND('附表'!M15/'附表2'!$D15*100,1))</f>
        <v>15.6</v>
      </c>
      <c r="N16" s="184">
        <f>IF('附表'!N15=0,"-",+ROUND('附表'!N15/'附表2'!$D15*100,1))</f>
        <v>2.3</v>
      </c>
      <c r="O16" s="184" t="str">
        <f>IF('附表'!O15=0,"-",+ROUND('附表'!O15/'附表2'!$D15*100,1))</f>
        <v>-</v>
      </c>
      <c r="P16" s="184">
        <f>IF('附表'!P15=0,"-",+ROUND('附表'!P15/'附表2'!$D15*100,1))</f>
        <v>0.3</v>
      </c>
      <c r="Q16" s="184">
        <f>IF('附表'!Q15=0,"-",+ROUND('附表'!Q15/'附表2'!$D15*100,1))</f>
        <v>14.3</v>
      </c>
      <c r="R16" s="184">
        <f>IF('附表'!R15=0,"-",+ROUND('附表'!R15/'附表2'!$D15*100,1))</f>
        <v>101.8</v>
      </c>
      <c r="S16" s="184">
        <f>IF('附表'!S15=0,"-",+ROUND('附表'!S15/'附表2'!$D15*100,1))</f>
        <v>6</v>
      </c>
      <c r="T16" s="184">
        <f>IF('附表'!T15=0,"-",+ROUND('附表'!T15/'附表2'!$D15*100,1))</f>
        <v>0.2</v>
      </c>
      <c r="U16" s="184">
        <f>IF('附表'!U15=0,"-",+ROUND('附表'!U15/'附表2'!$D15*100,1))</f>
        <v>5.9</v>
      </c>
      <c r="V16" s="184">
        <f>IF('附表'!V15=0,"-",+ROUND('附表'!V15/'附表2'!$D15*100,1))</f>
        <v>4.9</v>
      </c>
      <c r="W16" s="184">
        <f>IF('附表'!W15=0,"-",+ROUND('附表'!W15/'附表2'!$D15*100,1))</f>
        <v>0.1</v>
      </c>
      <c r="X16" s="185" t="str">
        <f>IF('附表'!X15=0,"-",+ROUND('附表'!X15/'附表2'!$D15*100,1))</f>
        <v>-</v>
      </c>
    </row>
    <row r="17" spans="1:24" s="155" customFormat="1" ht="30" customHeight="1">
      <c r="A17" s="195">
        <v>6</v>
      </c>
      <c r="B17" s="139"/>
      <c r="C17" s="196" t="s">
        <v>48</v>
      </c>
      <c r="D17" s="175"/>
      <c r="E17" s="184">
        <f>IF('附表'!E16=0,"-",+ROUND('附表'!E16/'附表2'!$D16*100,1))</f>
        <v>24.2</v>
      </c>
      <c r="F17" s="184">
        <f>IF('附表'!F16=0,"-",+ROUND('附表'!F16/'附表2'!$D16*100,1))</f>
        <v>17</v>
      </c>
      <c r="G17" s="184">
        <f>IF('附表'!G16=0,"-",+ROUND('附表'!G16/'附表2'!$D16*100,1))</f>
        <v>0.9</v>
      </c>
      <c r="H17" s="184">
        <f>IF('附表'!H16=0,"-",+ROUND('附表'!H16/'附表2'!$D16*100,1))</f>
        <v>10.6</v>
      </c>
      <c r="I17" s="184">
        <f>IF('附表'!I16=0,"-",+ROUND('附表'!I16/'附表2'!$D16*100,1))</f>
        <v>10.6</v>
      </c>
      <c r="J17" s="184">
        <f>IF('附表'!J16=0,"-",+ROUND('附表'!J16/'附表2'!$D16*100,1))</f>
        <v>5</v>
      </c>
      <c r="K17" s="184">
        <f>IF('附表'!K16=0,"-",+ROUND('附表'!K16/'附表2'!$D16*100,1))</f>
        <v>5.6</v>
      </c>
      <c r="L17" s="184">
        <f>IF('附表'!L16=0,"-",+ROUND('附表'!L16/'附表2'!$D16*100,1))</f>
        <v>13.6</v>
      </c>
      <c r="M17" s="184">
        <f>IF('附表'!M16=0,"-",+ROUND('附表'!M16/'附表2'!$D16*100,1))</f>
        <v>11.5</v>
      </c>
      <c r="N17" s="184">
        <f>IF('附表'!N16=0,"-",+ROUND('附表'!N16/'附表2'!$D16*100,1))</f>
        <v>2.1</v>
      </c>
      <c r="O17" s="184">
        <f>IF('附表'!O16=0,"-",+ROUND('附表'!O16/'附表2'!$D16*100,1))</f>
        <v>0</v>
      </c>
      <c r="P17" s="184">
        <f>IF('附表'!P16=0,"-",+ROUND('附表'!P16/'附表2'!$D16*100,1))</f>
        <v>0</v>
      </c>
      <c r="Q17" s="184">
        <f>IF('附表'!Q16=0,"-",+ROUND('附表'!Q16/'附表2'!$D16*100,1))</f>
        <v>14.5</v>
      </c>
      <c r="R17" s="184">
        <f>IF('附表'!R16=0,"-",+ROUND('附表'!R16/'附表2'!$D16*100,1))</f>
        <v>91.6</v>
      </c>
      <c r="S17" s="184">
        <f>IF('附表'!S16=0,"-",+ROUND('附表'!S16/'附表2'!$D16*100,1))</f>
        <v>13.8</v>
      </c>
      <c r="T17" s="184">
        <f>IF('附表'!T16=0,"-",+ROUND('附表'!T16/'附表2'!$D16*100,1))</f>
        <v>1.9</v>
      </c>
      <c r="U17" s="184">
        <f>IF('附表'!U16=0,"-",+ROUND('附表'!U16/'附表2'!$D16*100,1))</f>
        <v>13.8</v>
      </c>
      <c r="V17" s="184">
        <f>IF('附表'!V16=0,"-",+ROUND('附表'!V16/'附表2'!$D16*100,1))</f>
        <v>12.8</v>
      </c>
      <c r="W17" s="184">
        <f>IF('附表'!W16=0,"-",+ROUND('附表'!W16/'附表2'!$D16*100,1))</f>
        <v>0.1</v>
      </c>
      <c r="X17" s="185" t="str">
        <f>IF('附表'!X16=0,"-",+ROUND('附表'!X16/'附表2'!$D16*100,1))</f>
        <v>-</v>
      </c>
    </row>
    <row r="18" spans="1:24" s="155" customFormat="1" ht="30" customHeight="1">
      <c r="A18" s="195">
        <v>7</v>
      </c>
      <c r="B18" s="139"/>
      <c r="C18" s="196" t="s">
        <v>49</v>
      </c>
      <c r="D18" s="175"/>
      <c r="E18" s="184">
        <f>IF('附表'!E17=0,"-",+ROUND('附表'!E17/'附表2'!$D17*100,1))</f>
        <v>26.2</v>
      </c>
      <c r="F18" s="184">
        <f>IF('附表'!F17=0,"-",+ROUND('附表'!F17/'附表2'!$D17*100,1))</f>
        <v>12.3</v>
      </c>
      <c r="G18" s="184">
        <f>IF('附表'!G17=0,"-",+ROUND('附表'!G17/'附表2'!$D17*100,1))</f>
        <v>2.3</v>
      </c>
      <c r="H18" s="184">
        <f>IF('附表'!H17=0,"-",+ROUND('附表'!H17/'附表2'!$D17*100,1))</f>
        <v>9.2</v>
      </c>
      <c r="I18" s="184">
        <f>IF('附表'!I17=0,"-",+ROUND('附表'!I17/'附表2'!$D17*100,1))</f>
        <v>11.2</v>
      </c>
      <c r="J18" s="184">
        <f>IF('附表'!J17=0,"-",+ROUND('附表'!J17/'附表2'!$D17*100,1))</f>
        <v>6.4</v>
      </c>
      <c r="K18" s="184">
        <f>IF('附表'!K17=0,"-",+ROUND('附表'!K17/'附表2'!$D17*100,1))</f>
        <v>4.8</v>
      </c>
      <c r="L18" s="184">
        <f>IF('附表'!L17=0,"-",+ROUND('附表'!L17/'附表2'!$D17*100,1))</f>
        <v>20.2</v>
      </c>
      <c r="M18" s="184">
        <f>IF('附表'!M17=0,"-",+ROUND('附表'!M17/'附表2'!$D17*100,1))</f>
        <v>18</v>
      </c>
      <c r="N18" s="184">
        <f>IF('附表'!N17=0,"-",+ROUND('附表'!N17/'附表2'!$D17*100,1))</f>
        <v>2.2</v>
      </c>
      <c r="O18" s="184">
        <f>IF('附表'!O17=0,"-",+ROUND('附表'!O17/'附表2'!$D17*100,1))</f>
        <v>0</v>
      </c>
      <c r="P18" s="184">
        <f>IF('附表'!P17=0,"-",+ROUND('附表'!P17/'附表2'!$D17*100,1))</f>
        <v>0</v>
      </c>
      <c r="Q18" s="184">
        <f>IF('附表'!Q17=0,"-",+ROUND('附表'!Q17/'附表2'!$D17*100,1))</f>
        <v>15</v>
      </c>
      <c r="R18" s="184">
        <f>IF('附表'!R17=0,"-",+ROUND('附表'!R17/'附表2'!$D17*100,1))</f>
        <v>96.3</v>
      </c>
      <c r="S18" s="184">
        <f>IF('附表'!S17=0,"-",+ROUND('附表'!S17/'附表2'!$D17*100,1))</f>
        <v>8.5</v>
      </c>
      <c r="T18" s="184">
        <f>IF('附表'!T17=0,"-",+ROUND('附表'!T17/'附表2'!$D17*100,1))</f>
        <v>0.4</v>
      </c>
      <c r="U18" s="184">
        <f>IF('附表'!U17=0,"-",+ROUND('附表'!U17/'附表2'!$D17*100,1))</f>
        <v>8.2</v>
      </c>
      <c r="V18" s="184">
        <f>IF('附表'!V17=0,"-",+ROUND('附表'!V17/'附表2'!$D17*100,1))</f>
        <v>7.4</v>
      </c>
      <c r="W18" s="184">
        <f>IF('附表'!W17=0,"-",+ROUND('附表'!W17/'附表2'!$D17*100,1))</f>
        <v>0.3</v>
      </c>
      <c r="X18" s="185" t="str">
        <f>IF('附表'!X17=0,"-",+ROUND('附表'!X17/'附表2'!$D17*100,1))</f>
        <v>-</v>
      </c>
    </row>
    <row r="19" spans="1:24" s="155" customFormat="1" ht="30" customHeight="1">
      <c r="A19" s="195">
        <v>8</v>
      </c>
      <c r="B19" s="139"/>
      <c r="C19" s="196" t="s">
        <v>50</v>
      </c>
      <c r="D19" s="175"/>
      <c r="E19" s="184">
        <f>IF('附表'!E18=0,"-",+ROUND('附表'!E18/'附表2'!$D18*100,1))</f>
        <v>22.3</v>
      </c>
      <c r="F19" s="184">
        <f>IF('附表'!F18=0,"-",+ROUND('附表'!F18/'附表2'!$D18*100,1))</f>
        <v>12.8</v>
      </c>
      <c r="G19" s="184">
        <f>IF('附表'!G18=0,"-",+ROUND('附表'!G18/'附表2'!$D18*100,1))</f>
        <v>1.1</v>
      </c>
      <c r="H19" s="184">
        <f>IF('附表'!H18=0,"-",+ROUND('附表'!H18/'附表2'!$D18*100,1))</f>
        <v>9.8</v>
      </c>
      <c r="I19" s="184">
        <f>IF('附表'!I18=0,"-",+ROUND('附表'!I18/'附表2'!$D18*100,1))</f>
        <v>16.5</v>
      </c>
      <c r="J19" s="184">
        <f>IF('附表'!J18=0,"-",+ROUND('附表'!J18/'附表2'!$D18*100,1))</f>
        <v>8.4</v>
      </c>
      <c r="K19" s="184">
        <f>IF('附表'!K18=0,"-",+ROUND('附表'!K18/'附表2'!$D18*100,1))</f>
        <v>8.1</v>
      </c>
      <c r="L19" s="184">
        <f>IF('附表'!L18=0,"-",+ROUND('附表'!L18/'附表2'!$D18*100,1))</f>
        <v>13.7</v>
      </c>
      <c r="M19" s="184">
        <f>IF('附表'!M18=0,"-",+ROUND('附表'!M18/'附表2'!$D18*100,1))</f>
        <v>11.7</v>
      </c>
      <c r="N19" s="184">
        <f>IF('附表'!N18=0,"-",+ROUND('附表'!N18/'附表2'!$D18*100,1))</f>
        <v>2</v>
      </c>
      <c r="O19" s="184">
        <f>IF('附表'!O18=0,"-",+ROUND('附表'!O18/'附表2'!$D18*100,1))</f>
        <v>0</v>
      </c>
      <c r="P19" s="184">
        <f>IF('附表'!P18=0,"-",+ROUND('附表'!P18/'附表2'!$D18*100,1))</f>
        <v>0.1</v>
      </c>
      <c r="Q19" s="184">
        <f>IF('附表'!Q18=0,"-",+ROUND('附表'!Q18/'附表2'!$D18*100,1))</f>
        <v>19</v>
      </c>
      <c r="R19" s="184">
        <f>IF('附表'!R18=0,"-",+ROUND('附表'!R18/'附表2'!$D18*100,1))</f>
        <v>95.2</v>
      </c>
      <c r="S19" s="184">
        <f>IF('附表'!S18=0,"-",+ROUND('附表'!S18/'附表2'!$D18*100,1))</f>
        <v>3.4</v>
      </c>
      <c r="T19" s="184">
        <f>IF('附表'!T18=0,"-",+ROUND('附表'!T18/'附表2'!$D18*100,1))</f>
        <v>0.7</v>
      </c>
      <c r="U19" s="184">
        <f>IF('附表'!U18=0,"-",+ROUND('附表'!U18/'附表2'!$D18*100,1))</f>
        <v>3.3</v>
      </c>
      <c r="V19" s="184">
        <f>IF('附表'!V18=0,"-",+ROUND('附表'!V18/'附表2'!$D18*100,1))</f>
        <v>2.8</v>
      </c>
      <c r="W19" s="184">
        <f>IF('附表'!W18=0,"-",+ROUND('附表'!W18/'附表2'!$D18*100,1))</f>
        <v>0.1</v>
      </c>
      <c r="X19" s="185" t="str">
        <f>IF('附表'!X18=0,"-",+ROUND('附表'!X18/'附表2'!$D18*100,1))</f>
        <v>-</v>
      </c>
    </row>
    <row r="20" spans="1:24" s="155" customFormat="1" ht="30" customHeight="1">
      <c r="A20" s="195">
        <v>9</v>
      </c>
      <c r="B20" s="139"/>
      <c r="C20" s="196" t="s">
        <v>51</v>
      </c>
      <c r="D20" s="175"/>
      <c r="E20" s="184">
        <f>IF('附表'!E19=0,"-",+ROUND('附表'!E19/'附表2'!$D19*100,1))</f>
        <v>26.5</v>
      </c>
      <c r="F20" s="184">
        <f>IF('附表'!F19=0,"-",+ROUND('附表'!F19/'附表2'!$D19*100,1))</f>
        <v>11.7</v>
      </c>
      <c r="G20" s="184">
        <f>IF('附表'!G19=0,"-",+ROUND('附表'!G19/'附表2'!$D19*100,1))</f>
        <v>1.3</v>
      </c>
      <c r="H20" s="184">
        <f>IF('附表'!H19=0,"-",+ROUND('附表'!H19/'附表2'!$D19*100,1))</f>
        <v>7</v>
      </c>
      <c r="I20" s="184">
        <f>IF('附表'!I19=0,"-",+ROUND('附表'!I19/'附表2'!$D19*100,1))</f>
        <v>4.5</v>
      </c>
      <c r="J20" s="184">
        <f>IF('附表'!J19=0,"-",+ROUND('附表'!J19/'附表2'!$D19*100,1))</f>
        <v>1.4</v>
      </c>
      <c r="K20" s="184">
        <f>IF('附表'!K19=0,"-",+ROUND('附表'!K19/'附表2'!$D19*100,1))</f>
        <v>3.1</v>
      </c>
      <c r="L20" s="184">
        <f>IF('附表'!L19=0,"-",+ROUND('附表'!L19/'附表2'!$D19*100,1))</f>
        <v>23.5</v>
      </c>
      <c r="M20" s="184">
        <f>IF('附表'!M19=0,"-",+ROUND('附表'!M19/'附表2'!$D19*100,1))</f>
        <v>21</v>
      </c>
      <c r="N20" s="184">
        <f>IF('附表'!N19=0,"-",+ROUND('附表'!N19/'附表2'!$D19*100,1))</f>
        <v>2.5</v>
      </c>
      <c r="O20" s="184" t="str">
        <f>IF('附表'!O19=0,"-",+ROUND('附表'!O19/'附表2'!$D19*100,1))</f>
        <v>-</v>
      </c>
      <c r="P20" s="184" t="str">
        <f>IF('附表'!P19=0,"-",+ROUND('附表'!P19/'附表2'!$D19*100,1))</f>
        <v>-</v>
      </c>
      <c r="Q20" s="184">
        <f>IF('附表'!Q19=0,"-",+ROUND('附表'!Q19/'附表2'!$D19*100,1))</f>
        <v>15.6</v>
      </c>
      <c r="R20" s="184">
        <f>IF('附表'!R19=0,"-",+ROUND('附表'!R19/'附表2'!$D19*100,1))</f>
        <v>90.1</v>
      </c>
      <c r="S20" s="184">
        <f>IF('附表'!S19=0,"-",+ROUND('附表'!S19/'附表2'!$D19*100,1))</f>
        <v>8.3</v>
      </c>
      <c r="T20" s="184">
        <f>IF('附表'!T19=0,"-",+ROUND('附表'!T19/'附表2'!$D19*100,1))</f>
        <v>0.7</v>
      </c>
      <c r="U20" s="184">
        <f>IF('附表'!U19=0,"-",+ROUND('附表'!U19/'附表2'!$D19*100,1))</f>
        <v>8.2</v>
      </c>
      <c r="V20" s="184">
        <f>IF('附表'!V19=0,"-",+ROUND('附表'!V19/'附表2'!$D19*100,1))</f>
        <v>7.3</v>
      </c>
      <c r="W20" s="184">
        <f>IF('附表'!W19=0,"-",+ROUND('附表'!W19/'附表2'!$D19*100,1))</f>
        <v>0.1</v>
      </c>
      <c r="X20" s="185" t="str">
        <f>IF('附表'!X19=0,"-",+ROUND('附表'!X19/'附表2'!$D19*100,1))</f>
        <v>-</v>
      </c>
    </row>
    <row r="21" spans="1:24" s="155" customFormat="1" ht="30" customHeight="1">
      <c r="A21" s="195">
        <v>10</v>
      </c>
      <c r="B21" s="139"/>
      <c r="C21" s="196" t="s">
        <v>52</v>
      </c>
      <c r="D21" s="175"/>
      <c r="E21" s="184">
        <f>IF('附表'!E20=0,"-",+ROUND('附表'!E20/'附表2'!$D20*100,1))</f>
        <v>25.8</v>
      </c>
      <c r="F21" s="184">
        <f>IF('附表'!F20=0,"-",+ROUND('附表'!F20/'附表2'!$D20*100,1))</f>
        <v>12.7</v>
      </c>
      <c r="G21" s="184">
        <f>IF('附表'!G20=0,"-",+ROUND('附表'!G20/'附表2'!$D20*100,1))</f>
        <v>0.7</v>
      </c>
      <c r="H21" s="184">
        <f>IF('附表'!H20=0,"-",+ROUND('附表'!H20/'附表2'!$D20*100,1))</f>
        <v>10.2</v>
      </c>
      <c r="I21" s="184">
        <f>IF('附表'!I20=0,"-",+ROUND('附表'!I20/'附表2'!$D20*100,1))</f>
        <v>12.7</v>
      </c>
      <c r="J21" s="184">
        <f>IF('附表'!J20=0,"-",+ROUND('附表'!J20/'附表2'!$D20*100,1))</f>
        <v>8</v>
      </c>
      <c r="K21" s="184">
        <f>IF('附表'!K20=0,"-",+ROUND('附表'!K20/'附表2'!$D20*100,1))</f>
        <v>4.7</v>
      </c>
      <c r="L21" s="184">
        <f>IF('附表'!L20=0,"-",+ROUND('附表'!L20/'附表2'!$D20*100,1))</f>
        <v>21.4</v>
      </c>
      <c r="M21" s="184">
        <f>IF('附表'!M20=0,"-",+ROUND('附表'!M20/'附表2'!$D20*100,1))</f>
        <v>18.2</v>
      </c>
      <c r="N21" s="184">
        <f>IF('附表'!N20=0,"-",+ROUND('附表'!N20/'附表2'!$D20*100,1))</f>
        <v>3.1</v>
      </c>
      <c r="O21" s="184">
        <f>IF('附表'!O20=0,"-",+ROUND('附表'!O20/'附表2'!$D20*100,1))</f>
        <v>0</v>
      </c>
      <c r="P21" s="184" t="str">
        <f>IF('附表'!P20=0,"-",+ROUND('附表'!P20/'附表2'!$D20*100,1))</f>
        <v>-</v>
      </c>
      <c r="Q21" s="184">
        <f>IF('附表'!Q20=0,"-",+ROUND('附表'!Q20/'附表2'!$D20*100,1))</f>
        <v>19.2</v>
      </c>
      <c r="R21" s="184">
        <f>IF('附表'!R20=0,"-",+ROUND('附表'!R20/'附表2'!$D20*100,1))</f>
        <v>102.6</v>
      </c>
      <c r="S21" s="184">
        <f>IF('附表'!S20=0,"-",+ROUND('附表'!S20/'附表2'!$D20*100,1))</f>
        <v>5.9</v>
      </c>
      <c r="T21" s="184">
        <f>IF('附表'!T20=0,"-",+ROUND('附表'!T20/'附表2'!$D20*100,1))</f>
        <v>0.6</v>
      </c>
      <c r="U21" s="184">
        <f>IF('附表'!U20=0,"-",+ROUND('附表'!U20/'附表2'!$D20*100,1))</f>
        <v>5.7</v>
      </c>
      <c r="V21" s="184">
        <f>IF('附表'!V20=0,"-",+ROUND('附表'!V20/'附表2'!$D20*100,1))</f>
        <v>4.7</v>
      </c>
      <c r="W21" s="184">
        <f>IF('附表'!W20=0,"-",+ROUND('附表'!W20/'附表2'!$D20*100,1))</f>
        <v>0.2</v>
      </c>
      <c r="X21" s="185" t="str">
        <f>IF('附表'!X20=0,"-",+ROUND('附表'!X20/'附表2'!$D20*100,1))</f>
        <v>-</v>
      </c>
    </row>
    <row r="22" spans="1:24" s="155" customFormat="1" ht="30" customHeight="1">
      <c r="A22" s="195">
        <v>11</v>
      </c>
      <c r="B22" s="139"/>
      <c r="C22" s="196" t="s">
        <v>53</v>
      </c>
      <c r="D22" s="175"/>
      <c r="E22" s="184">
        <f>IF('附表'!E21=0,"-",+ROUND('附表'!E21/'附表2'!$D21*100,1))</f>
        <v>29.4</v>
      </c>
      <c r="F22" s="184">
        <f>IF('附表'!F21=0,"-",+ROUND('附表'!F21/'附表2'!$D21*100,1))</f>
        <v>12.8</v>
      </c>
      <c r="G22" s="184">
        <f>IF('附表'!G21=0,"-",+ROUND('附表'!G21/'附表2'!$D21*100,1))</f>
        <v>1</v>
      </c>
      <c r="H22" s="184">
        <f>IF('附表'!H21=0,"-",+ROUND('附表'!H21/'附表2'!$D21*100,1))</f>
        <v>6.9</v>
      </c>
      <c r="I22" s="184">
        <f>IF('附表'!I21=0,"-",+ROUND('附表'!I21/'附表2'!$D21*100,1))</f>
        <v>14.5</v>
      </c>
      <c r="J22" s="184">
        <f>IF('附表'!J21=0,"-",+ROUND('附表'!J21/'附表2'!$D21*100,1))</f>
        <v>0.4</v>
      </c>
      <c r="K22" s="184">
        <f>IF('附表'!K21=0,"-",+ROUND('附表'!K21/'附表2'!$D21*100,1))</f>
        <v>14.1</v>
      </c>
      <c r="L22" s="184">
        <f>IF('附表'!L21=0,"-",+ROUND('附表'!L21/'附表2'!$D21*100,1))</f>
        <v>20.4</v>
      </c>
      <c r="M22" s="184">
        <f>IF('附表'!M21=0,"-",+ROUND('附表'!M21/'附表2'!$D21*100,1))</f>
        <v>18.1</v>
      </c>
      <c r="N22" s="184">
        <f>IF('附表'!N21=0,"-",+ROUND('附表'!N21/'附表2'!$D21*100,1))</f>
        <v>2.2</v>
      </c>
      <c r="O22" s="184" t="str">
        <f>IF('附表'!O21=0,"-",+ROUND('附表'!O21/'附表2'!$D21*100,1))</f>
        <v>-</v>
      </c>
      <c r="P22" s="184" t="str">
        <f>IF('附表'!P21=0,"-",+ROUND('附表'!P21/'附表2'!$D21*100,1))</f>
        <v>-</v>
      </c>
      <c r="Q22" s="184">
        <f>IF('附表'!Q21=0,"-",+ROUND('附表'!Q21/'附表2'!$D21*100,1))</f>
        <v>11.3</v>
      </c>
      <c r="R22" s="184">
        <f>IF('附表'!R21=0,"-",+ROUND('附表'!R21/'附表2'!$D21*100,1))</f>
        <v>96.2</v>
      </c>
      <c r="S22" s="184">
        <f>IF('附表'!S21=0,"-",+ROUND('附表'!S21/'附表2'!$D21*100,1))</f>
        <v>4.8</v>
      </c>
      <c r="T22" s="184">
        <f>IF('附表'!T21=0,"-",+ROUND('附表'!T21/'附表2'!$D21*100,1))</f>
        <v>0.6</v>
      </c>
      <c r="U22" s="184">
        <f>IF('附表'!U21=0,"-",+ROUND('附表'!U21/'附表2'!$D21*100,1))</f>
        <v>4.5</v>
      </c>
      <c r="V22" s="184">
        <f>IF('附表'!V21=0,"-",+ROUND('附表'!V21/'附表2'!$D21*100,1))</f>
        <v>3.6</v>
      </c>
      <c r="W22" s="184">
        <f>IF('附表'!W21=0,"-",+ROUND('附表'!W21/'附表2'!$D21*100,1))</f>
        <v>0.4</v>
      </c>
      <c r="X22" s="185" t="str">
        <f>IF('附表'!X21=0,"-",+ROUND('附表'!X21/'附表2'!$D21*100,1))</f>
        <v>-</v>
      </c>
    </row>
    <row r="23" spans="1:24" s="155" customFormat="1" ht="30" customHeight="1">
      <c r="A23" s="195">
        <v>12</v>
      </c>
      <c r="B23" s="139"/>
      <c r="C23" s="196" t="s">
        <v>54</v>
      </c>
      <c r="D23" s="175"/>
      <c r="E23" s="184">
        <f>IF('附表'!E22=0,"-",+ROUND('附表'!E22/'附表2'!$D22*100,1))</f>
        <v>29.7</v>
      </c>
      <c r="F23" s="184">
        <f>IF('附表'!F22=0,"-",+ROUND('附表'!F22/'附表2'!$D22*100,1))</f>
        <v>15.5</v>
      </c>
      <c r="G23" s="184">
        <f>IF('附表'!G22=0,"-",+ROUND('附表'!G22/'附表2'!$D22*100,1))</f>
        <v>1.3</v>
      </c>
      <c r="H23" s="184">
        <f>IF('附表'!H22=0,"-",+ROUND('附表'!H22/'附表2'!$D22*100,1))</f>
        <v>9.2</v>
      </c>
      <c r="I23" s="184">
        <f>IF('附表'!I22=0,"-",+ROUND('附表'!I22/'附表2'!$D22*100,1))</f>
        <v>12.9</v>
      </c>
      <c r="J23" s="184">
        <f>IF('附表'!J22=0,"-",+ROUND('附表'!J22/'附表2'!$D22*100,1))</f>
        <v>3.6</v>
      </c>
      <c r="K23" s="184">
        <f>IF('附表'!K22=0,"-",+ROUND('附表'!K22/'附表2'!$D22*100,1))</f>
        <v>9.3</v>
      </c>
      <c r="L23" s="184">
        <f>IF('附表'!L22=0,"-",+ROUND('附表'!L22/'附表2'!$D22*100,1))</f>
        <v>19.7</v>
      </c>
      <c r="M23" s="184">
        <f>IF('附表'!M22=0,"-",+ROUND('附表'!M22/'附表2'!$D22*100,1))</f>
        <v>16.9</v>
      </c>
      <c r="N23" s="184">
        <f>IF('附表'!N22=0,"-",+ROUND('附表'!N22/'附表2'!$D22*100,1))</f>
        <v>2.8</v>
      </c>
      <c r="O23" s="184" t="str">
        <f>IF('附表'!O22=0,"-",+ROUND('附表'!O22/'附表2'!$D22*100,1))</f>
        <v>-</v>
      </c>
      <c r="P23" s="184" t="str">
        <f>IF('附表'!P22=0,"-",+ROUND('附表'!P22/'附表2'!$D22*100,1))</f>
        <v>-</v>
      </c>
      <c r="Q23" s="184">
        <f>IF('附表'!Q22=0,"-",+ROUND('附表'!Q22/'附表2'!$D22*100,1))</f>
        <v>10.7</v>
      </c>
      <c r="R23" s="184">
        <f>IF('附表'!R22=0,"-",+ROUND('附表'!R22/'附表2'!$D22*100,1))</f>
        <v>99.1</v>
      </c>
      <c r="S23" s="184">
        <f>IF('附表'!S22=0,"-",+ROUND('附表'!S22/'附表2'!$D22*100,1))</f>
        <v>8.3</v>
      </c>
      <c r="T23" s="184">
        <f>IF('附表'!T22=0,"-",+ROUND('附表'!T22/'附表2'!$D22*100,1))</f>
        <v>1</v>
      </c>
      <c r="U23" s="184">
        <f>IF('附表'!U22=0,"-",+ROUND('附表'!U22/'附表2'!$D22*100,1))</f>
        <v>8.1</v>
      </c>
      <c r="V23" s="184">
        <f>IF('附表'!V22=0,"-",+ROUND('附表'!V22/'附表2'!$D22*100,1))</f>
        <v>7.3</v>
      </c>
      <c r="W23" s="184">
        <f>IF('附表'!W22=0,"-",+ROUND('附表'!W22/'附表2'!$D22*100,1))</f>
        <v>0.2</v>
      </c>
      <c r="X23" s="185" t="str">
        <f>IF('附表'!X22=0,"-",+ROUND('附表'!X22/'附表2'!$D22*100,1))</f>
        <v>-</v>
      </c>
    </row>
    <row r="24" spans="1:24" s="155" customFormat="1" ht="30" customHeight="1">
      <c r="A24" s="195">
        <v>13</v>
      </c>
      <c r="B24" s="139"/>
      <c r="C24" s="196" t="s">
        <v>59</v>
      </c>
      <c r="D24" s="175"/>
      <c r="E24" s="184">
        <f>IF('附表'!E23=0,"-",+ROUND('附表'!E23/'附表2'!$D23*100,1))</f>
        <v>22.6</v>
      </c>
      <c r="F24" s="184">
        <f>IF('附表'!F23=0,"-",+ROUND('附表'!F23/'附表2'!$D23*100,1))</f>
        <v>12.9</v>
      </c>
      <c r="G24" s="184">
        <f>IF('附表'!G23=0,"-",+ROUND('附表'!G23/'附表2'!$D23*100,1))</f>
        <v>0.7</v>
      </c>
      <c r="H24" s="184">
        <f>IF('附表'!H23=0,"-",+ROUND('附表'!H23/'附表2'!$D23*100,1))</f>
        <v>12.4</v>
      </c>
      <c r="I24" s="184">
        <f>IF('附表'!I23=0,"-",+ROUND('附表'!I23/'附表2'!$D23*100,1))</f>
        <v>11.9</v>
      </c>
      <c r="J24" s="184">
        <f>IF('附表'!J23=0,"-",+ROUND('附表'!J23/'附表2'!$D23*100,1))</f>
        <v>6.8</v>
      </c>
      <c r="K24" s="184">
        <f>IF('附表'!K23=0,"-",+ROUND('附表'!K23/'附表2'!$D23*100,1))</f>
        <v>5.2</v>
      </c>
      <c r="L24" s="184">
        <f>IF('附表'!L23=0,"-",+ROUND('附表'!L23/'附表2'!$D23*100,1))</f>
        <v>24.1</v>
      </c>
      <c r="M24" s="184">
        <f>IF('附表'!M23=0,"-",+ROUND('附表'!M23/'附表2'!$D23*100,1))</f>
        <v>21.7</v>
      </c>
      <c r="N24" s="184">
        <f>IF('附表'!N23=0,"-",+ROUND('附表'!N23/'附表2'!$D23*100,1))</f>
        <v>2.4</v>
      </c>
      <c r="O24" s="184">
        <f>IF('附表'!O23=0,"-",+ROUND('附表'!O23/'附表2'!$D23*100,1))</f>
        <v>0</v>
      </c>
      <c r="P24" s="184" t="str">
        <f>IF('附表'!P23=0,"-",+ROUND('附表'!P23/'附表2'!$D23*100,1))</f>
        <v>-</v>
      </c>
      <c r="Q24" s="184">
        <f>IF('附表'!Q23=0,"-",+ROUND('附表'!Q23/'附表2'!$D23*100,1))</f>
        <v>19.2</v>
      </c>
      <c r="R24" s="184">
        <f>IF('附表'!R23=0,"-",+ROUND('附表'!R23/'附表2'!$D23*100,1))</f>
        <v>103.8</v>
      </c>
      <c r="S24" s="184">
        <f>IF('附表'!S23=0,"-",+ROUND('附表'!S23/'附表2'!$D23*100,1))</f>
        <v>4.6</v>
      </c>
      <c r="T24" s="184">
        <f>IF('附表'!T23=0,"-",+ROUND('附表'!T23/'附表2'!$D23*100,1))</f>
        <v>0.7</v>
      </c>
      <c r="U24" s="184">
        <f>IF('附表'!U23=0,"-",+ROUND('附表'!U23/'附表2'!$D23*100,1))</f>
        <v>4.5</v>
      </c>
      <c r="V24" s="184">
        <f>IF('附表'!V23=0,"-",+ROUND('附表'!V23/'附表2'!$D23*100,1))</f>
        <v>3.6</v>
      </c>
      <c r="W24" s="184">
        <f>IF('附表'!W23=0,"-",+ROUND('附表'!W23/'附表2'!$D23*100,1))</f>
        <v>0</v>
      </c>
      <c r="X24" s="185" t="str">
        <f>IF('附表'!X23=0,"-",+ROUND('附表'!X23/'附表2'!$D23*100,1))</f>
        <v>-</v>
      </c>
    </row>
    <row r="25" spans="1:24" s="155" customFormat="1" ht="11.25" customHeight="1">
      <c r="A25" s="195"/>
      <c r="B25" s="139"/>
      <c r="C25" s="196"/>
      <c r="D25" s="175"/>
      <c r="E25" s="189"/>
      <c r="F25" s="189"/>
      <c r="G25" s="189"/>
      <c r="H25" s="189"/>
      <c r="I25" s="189"/>
      <c r="J25" s="189"/>
      <c r="K25" s="189"/>
      <c r="L25" s="189"/>
      <c r="M25" s="189"/>
      <c r="N25" s="189"/>
      <c r="O25" s="189"/>
      <c r="P25" s="189"/>
      <c r="Q25" s="189"/>
      <c r="R25" s="189"/>
      <c r="S25" s="189"/>
      <c r="T25" s="189"/>
      <c r="U25" s="189"/>
      <c r="V25" s="189"/>
      <c r="W25" s="189"/>
      <c r="X25" s="187"/>
    </row>
    <row r="26" spans="1:24" s="155" customFormat="1" ht="22.5" customHeight="1">
      <c r="A26" s="192" t="s">
        <v>32</v>
      </c>
      <c r="B26" s="193"/>
      <c r="C26" s="193"/>
      <c r="D26" s="194"/>
      <c r="E26" s="189">
        <f>+ROUND(SUM(E12:E24)/13,1)</f>
        <v>26.7</v>
      </c>
      <c r="F26" s="189">
        <f aca="true" t="shared" si="1" ref="F26:W26">+ROUND(SUM(F12:F24)/13,1)</f>
        <v>12.8</v>
      </c>
      <c r="G26" s="189">
        <f t="shared" si="1"/>
        <v>1.2</v>
      </c>
      <c r="H26" s="189">
        <f t="shared" si="1"/>
        <v>10.1</v>
      </c>
      <c r="I26" s="189">
        <f t="shared" si="1"/>
        <v>10.9</v>
      </c>
      <c r="J26" s="189">
        <f t="shared" si="1"/>
        <v>3.6</v>
      </c>
      <c r="K26" s="189">
        <f t="shared" si="1"/>
        <v>7.3</v>
      </c>
      <c r="L26" s="189">
        <f t="shared" si="1"/>
        <v>20.9</v>
      </c>
      <c r="M26" s="189">
        <f t="shared" si="1"/>
        <v>18.5</v>
      </c>
      <c r="N26" s="189">
        <f t="shared" si="1"/>
        <v>2.4</v>
      </c>
      <c r="O26" s="189">
        <f t="shared" si="1"/>
        <v>0</v>
      </c>
      <c r="P26" s="189">
        <f t="shared" si="1"/>
        <v>0.1</v>
      </c>
      <c r="Q26" s="189">
        <f t="shared" si="1"/>
        <v>15</v>
      </c>
      <c r="R26" s="189">
        <f t="shared" si="1"/>
        <v>97.7</v>
      </c>
      <c r="S26" s="189">
        <f t="shared" si="1"/>
        <v>7.8</v>
      </c>
      <c r="T26" s="189">
        <f t="shared" si="1"/>
        <v>0.8</v>
      </c>
      <c r="U26" s="189">
        <f t="shared" si="1"/>
        <v>7.1</v>
      </c>
      <c r="V26" s="189">
        <f t="shared" si="1"/>
        <v>6.1</v>
      </c>
      <c r="W26" s="189">
        <f t="shared" si="1"/>
        <v>0.7</v>
      </c>
      <c r="X26" s="187" t="str">
        <f>IF(COUNT(X12:X24)=0,"-",+ROUND(SUM(X12:X24)/13,1))</f>
        <v>-</v>
      </c>
    </row>
    <row r="27" spans="1:24" s="155" customFormat="1" ht="22.5" customHeight="1">
      <c r="A27" s="192"/>
      <c r="B27" s="193"/>
      <c r="C27" s="193"/>
      <c r="D27" s="194"/>
      <c r="E27" s="184">
        <f>+ROUND('附表'!E25/'附表2'!$D25*100,1)</f>
        <v>27.4</v>
      </c>
      <c r="F27" s="184">
        <f>+ROUND('附表'!F25/'附表2'!$D25*100,1)</f>
        <v>12.4</v>
      </c>
      <c r="G27" s="184">
        <f>+ROUND('附表'!G25/'附表2'!$D25*100,1)</f>
        <v>1.4</v>
      </c>
      <c r="H27" s="184">
        <f>+ROUND('附表'!H25/'附表2'!$D25*100,1)</f>
        <v>10.7</v>
      </c>
      <c r="I27" s="184">
        <f>+ROUND('附表'!I25/'附表2'!$D25*100,1)</f>
        <v>10.5</v>
      </c>
      <c r="J27" s="184">
        <f>+ROUND('附表'!J25/'附表2'!$D25*100,1)</f>
        <v>3</v>
      </c>
      <c r="K27" s="184">
        <f>+ROUND('附表'!K25/'附表2'!$D25*100,1)</f>
        <v>7.4</v>
      </c>
      <c r="L27" s="184">
        <f>+ROUND('附表'!L25/'附表2'!$D25*100,1)</f>
        <v>21.7</v>
      </c>
      <c r="M27" s="184">
        <f>+ROUND('附表'!M25/'附表2'!$D25*100,1)</f>
        <v>19.2</v>
      </c>
      <c r="N27" s="184">
        <f>+ROUND('附表'!N25/'附表2'!$D25*100,1)</f>
        <v>2.5</v>
      </c>
      <c r="O27" s="184">
        <f>+ROUND('附表'!O25/'附表2'!$D25*100,1)</f>
        <v>0</v>
      </c>
      <c r="P27" s="184">
        <f>+ROUND('附表'!P25/'附表2'!$D25*100,1)</f>
        <v>0.1</v>
      </c>
      <c r="Q27" s="184">
        <f>+ROUND('附表'!Q25/'附表2'!$D25*100,1)</f>
        <v>14.2</v>
      </c>
      <c r="R27" s="184">
        <f>+ROUND('附表'!R25/'附表2'!$D25*100,1)</f>
        <v>98.5</v>
      </c>
      <c r="S27" s="184">
        <f>+ROUND('附表'!S25/'附表2'!$D25*100,1)</f>
        <v>8</v>
      </c>
      <c r="T27" s="184">
        <f>+ROUND('附表'!T25/'附表2'!$D25*100,1)</f>
        <v>0.7</v>
      </c>
      <c r="U27" s="184">
        <f>+ROUND('附表'!U25/'附表2'!$D25*100,1)</f>
        <v>7.2</v>
      </c>
      <c r="V27" s="184">
        <f>+ROUND('附表'!V25/'附表2'!$D25*100,1)</f>
        <v>6.1</v>
      </c>
      <c r="W27" s="184">
        <f>+ROUND('附表'!W25/'附表2'!$D25*100,1)</f>
        <v>0.8</v>
      </c>
      <c r="X27" s="185" t="str">
        <f>IF(COUNT(X12:X24)=0,"-",+ROUND('附表'!X25/'附表2'!$D25*100,1))</f>
        <v>-</v>
      </c>
    </row>
    <row r="28" spans="1:24" s="155" customFormat="1" ht="11.25" customHeight="1">
      <c r="A28" s="192"/>
      <c r="B28" s="193"/>
      <c r="C28" s="193"/>
      <c r="D28" s="194"/>
      <c r="E28" s="189"/>
      <c r="F28" s="189"/>
      <c r="G28" s="189"/>
      <c r="H28" s="189"/>
      <c r="I28" s="189"/>
      <c r="J28" s="189"/>
      <c r="K28" s="189"/>
      <c r="L28" s="189"/>
      <c r="M28" s="189"/>
      <c r="N28" s="189"/>
      <c r="O28" s="189"/>
      <c r="P28" s="189"/>
      <c r="Q28" s="189"/>
      <c r="R28" s="189"/>
      <c r="S28" s="189"/>
      <c r="T28" s="189"/>
      <c r="U28" s="189"/>
      <c r="V28" s="189"/>
      <c r="W28" s="189"/>
      <c r="X28" s="187"/>
    </row>
    <row r="29" spans="1:24" s="155" customFormat="1" ht="30" customHeight="1">
      <c r="A29" s="195">
        <v>1</v>
      </c>
      <c r="B29" s="139"/>
      <c r="C29" s="196" t="s">
        <v>60</v>
      </c>
      <c r="D29" s="175"/>
      <c r="E29" s="189">
        <f>IF('附表'!E27=0,"-",+ROUND('附表'!E27/'附表2'!$D27*100,1))</f>
        <v>20.7</v>
      </c>
      <c r="F29" s="189">
        <f>IF('附表'!F27=0,"-",+ROUND('附表'!F27/'附表2'!$D27*100,1))</f>
        <v>11.8</v>
      </c>
      <c r="G29" s="189">
        <f>IF('附表'!G27=0,"-",+ROUND('附表'!G27/'附表2'!$D27*100,1))</f>
        <v>1</v>
      </c>
      <c r="H29" s="189">
        <f>IF('附表'!H27=0,"-",+ROUND('附表'!H27/'附表2'!$D27*100,1))</f>
        <v>6.5</v>
      </c>
      <c r="I29" s="189">
        <f>IF('附表'!I27=0,"-",+ROUND('附表'!I27/'附表2'!$D27*100,1))</f>
        <v>15.3</v>
      </c>
      <c r="J29" s="189">
        <f>IF('附表'!J27=0,"-",+ROUND('附表'!J27/'附表2'!$D27*100,1))</f>
        <v>3.5</v>
      </c>
      <c r="K29" s="189">
        <f>IF('附表'!K27=0,"-",+ROUND('附表'!K27/'附表2'!$D27*100,1))</f>
        <v>11.8</v>
      </c>
      <c r="L29" s="189">
        <f>IF('附表'!L27=0,"-",+ROUND('附表'!L27/'附表2'!$D27*100,1))</f>
        <v>23.7</v>
      </c>
      <c r="M29" s="189">
        <f>IF('附表'!M27=0,"-",+ROUND('附表'!M27/'附表2'!$D27*100,1))</f>
        <v>20.2</v>
      </c>
      <c r="N29" s="189">
        <f>IF('附表'!N27=0,"-",+ROUND('附表'!N27/'附表2'!$D27*100,1))</f>
        <v>3.5</v>
      </c>
      <c r="O29" s="189">
        <f>IF('附表'!O27=0,"-",+ROUND('附表'!O27/'附表2'!$D27*100,1))</f>
        <v>0</v>
      </c>
      <c r="P29" s="189" t="str">
        <f>IF('附表'!P27=0,"-",+ROUND('附表'!P27/'附表2'!$D27*100,1))</f>
        <v>-</v>
      </c>
      <c r="Q29" s="189">
        <f>IF('附表'!Q27=0,"-",+ROUND('附表'!Q27/'附表2'!$D27*100,1))</f>
        <v>17.1</v>
      </c>
      <c r="R29" s="189">
        <f>IF('附表'!R27=0,"-",+ROUND('附表'!R27/'附表2'!$D27*100,1))</f>
        <v>96.1</v>
      </c>
      <c r="S29" s="189">
        <f>IF('附表'!S27=0,"-",+ROUND('附表'!S27/'附表2'!$D27*100,1))</f>
        <v>9.6</v>
      </c>
      <c r="T29" s="189">
        <f>IF('附表'!T27=0,"-",+ROUND('附表'!T27/'附表2'!$D27*100,1))</f>
        <v>0.2</v>
      </c>
      <c r="U29" s="189">
        <f>IF('附表'!U27=0,"-",+ROUND('附表'!U27/'附表2'!$D27*100,1))</f>
        <v>9.4</v>
      </c>
      <c r="V29" s="189">
        <f>IF('附表'!V27=0,"-",+ROUND('附表'!V27/'附表2'!$D27*100,1))</f>
        <v>8.8</v>
      </c>
      <c r="W29" s="189">
        <f>IF('附表'!W27=0,"-",+ROUND('附表'!W27/'附表2'!$D27*100,1))</f>
        <v>0.2</v>
      </c>
      <c r="X29" s="187" t="str">
        <f>IF('附表'!X27=0,"-",+ROUND('附表'!X27/'附表2'!$D27*100,1))</f>
        <v>-</v>
      </c>
    </row>
    <row r="30" spans="1:24" s="155" customFormat="1" ht="30" customHeight="1">
      <c r="A30" s="195">
        <v>2</v>
      </c>
      <c r="B30" s="139"/>
      <c r="C30" s="196" t="s">
        <v>55</v>
      </c>
      <c r="D30" s="175"/>
      <c r="E30" s="189">
        <f>IF('附表'!E28=0,"-",+ROUND('附表'!E28/'附表2'!$D28*100,1))</f>
        <v>26.9</v>
      </c>
      <c r="F30" s="189">
        <f>IF('附表'!F28=0,"-",+ROUND('附表'!F28/'附表2'!$D28*100,1))</f>
        <v>25</v>
      </c>
      <c r="G30" s="189">
        <f>IF('附表'!G28=0,"-",+ROUND('附表'!G28/'附表2'!$D28*100,1))</f>
        <v>1.1</v>
      </c>
      <c r="H30" s="189">
        <f>IF('附表'!H28=0,"-",+ROUND('附表'!H28/'附表2'!$D28*100,1))</f>
        <v>5.1</v>
      </c>
      <c r="I30" s="189">
        <f>IF('附表'!I28=0,"-",+ROUND('附表'!I28/'附表2'!$D28*100,1))</f>
        <v>12.7</v>
      </c>
      <c r="J30" s="189">
        <f>IF('附表'!J28=0,"-",+ROUND('附表'!J28/'附表2'!$D28*100,1))</f>
        <v>8.6</v>
      </c>
      <c r="K30" s="189">
        <f>IF('附表'!K28=0,"-",+ROUND('附表'!K28/'附表2'!$D28*100,1))</f>
        <v>4.1</v>
      </c>
      <c r="L30" s="189">
        <f>IF('附表'!L28=0,"-",+ROUND('附表'!L28/'附表2'!$D28*100,1))</f>
        <v>17.4</v>
      </c>
      <c r="M30" s="189">
        <f>IF('附表'!M28=0,"-",+ROUND('附表'!M28/'附表2'!$D28*100,1))</f>
        <v>14.3</v>
      </c>
      <c r="N30" s="189">
        <f>IF('附表'!N28=0,"-",+ROUND('附表'!N28/'附表2'!$D28*100,1))</f>
        <v>3</v>
      </c>
      <c r="O30" s="189" t="str">
        <f>IF('附表'!O28=0,"-",+ROUND('附表'!O28/'附表2'!$D28*100,1))</f>
        <v>-</v>
      </c>
      <c r="P30" s="189" t="str">
        <f>IF('附表'!P28=0,"-",+ROUND('附表'!P28/'附表2'!$D28*100,1))</f>
        <v>-</v>
      </c>
      <c r="Q30" s="189">
        <f>IF('附表'!Q28=0,"-",+ROUND('附表'!Q28/'附表2'!$D28*100,1))</f>
        <v>11.8</v>
      </c>
      <c r="R30" s="189">
        <f>IF('附表'!R28=0,"-",+ROUND('附表'!R28/'附表2'!$D28*100,1))</f>
        <v>100</v>
      </c>
      <c r="S30" s="189">
        <f>IF('附表'!S28=0,"-",+ROUND('附表'!S28/'附表2'!$D28*100,1))</f>
        <v>10.5</v>
      </c>
      <c r="T30" s="189">
        <f>IF('附表'!T28=0,"-",+ROUND('附表'!T28/'附表2'!$D28*100,1))</f>
        <v>1.4</v>
      </c>
      <c r="U30" s="189">
        <f>IF('附表'!U28=0,"-",+ROUND('附表'!U28/'附表2'!$D28*100,1))</f>
        <v>10.5</v>
      </c>
      <c r="V30" s="189">
        <f>IF('附表'!V28=0,"-",+ROUND('附表'!V28/'附表2'!$D28*100,1))</f>
        <v>9.5</v>
      </c>
      <c r="W30" s="189" t="str">
        <f>IF('附表'!W28=0,"-",+ROUND('附表'!W28/'附表2'!$D28*100,1))</f>
        <v>-</v>
      </c>
      <c r="X30" s="187" t="str">
        <f>IF('附表'!X28=0,"-",+ROUND('附表'!X28/'附表2'!$D28*100,1))</f>
        <v>-</v>
      </c>
    </row>
    <row r="31" spans="1:24" s="155" customFormat="1" ht="30" customHeight="1">
      <c r="A31" s="195">
        <v>3</v>
      </c>
      <c r="B31" s="139"/>
      <c r="C31" s="196" t="s">
        <v>56</v>
      </c>
      <c r="D31" s="175"/>
      <c r="E31" s="189">
        <f>IF('附表'!E29=0,"-",+ROUND('附表'!E29/'附表2'!$D29*100,1))</f>
        <v>31.3</v>
      </c>
      <c r="F31" s="189">
        <f>IF('附表'!F29=0,"-",+ROUND('附表'!F29/'附表2'!$D29*100,1))</f>
        <v>13.9</v>
      </c>
      <c r="G31" s="189">
        <f>IF('附表'!G29=0,"-",+ROUND('附表'!G29/'附表2'!$D29*100,1))</f>
        <v>0.4</v>
      </c>
      <c r="H31" s="189">
        <f>IF('附表'!H29=0,"-",+ROUND('附表'!H29/'附表2'!$D29*100,1))</f>
        <v>3.9</v>
      </c>
      <c r="I31" s="189">
        <f>IF('附表'!I29=0,"-",+ROUND('附表'!I29/'附表2'!$D29*100,1))</f>
        <v>8.5</v>
      </c>
      <c r="J31" s="189">
        <f>IF('附表'!J29=0,"-",+ROUND('附表'!J29/'附表2'!$D29*100,1))</f>
        <v>4.7</v>
      </c>
      <c r="K31" s="189">
        <f>IF('附表'!K29=0,"-",+ROUND('附表'!K29/'附表2'!$D29*100,1))</f>
        <v>3.8</v>
      </c>
      <c r="L31" s="189">
        <f>IF('附表'!L29=0,"-",+ROUND('附表'!L29/'附表2'!$D29*100,1))</f>
        <v>28.2</v>
      </c>
      <c r="M31" s="189">
        <f>IF('附表'!M29=0,"-",+ROUND('附表'!M29/'附表2'!$D29*100,1))</f>
        <v>24.8</v>
      </c>
      <c r="N31" s="189">
        <f>IF('附表'!N29=0,"-",+ROUND('附表'!N29/'附表2'!$D29*100,1))</f>
        <v>3.3</v>
      </c>
      <c r="O31" s="189">
        <f>IF('附表'!O29=0,"-",+ROUND('附表'!O29/'附表2'!$D29*100,1))</f>
        <v>0.1</v>
      </c>
      <c r="P31" s="189">
        <f>IF('附表'!P29=0,"-",+ROUND('附表'!P29/'附表2'!$D29*100,1))</f>
        <v>0.2</v>
      </c>
      <c r="Q31" s="189">
        <f>IF('附表'!Q29=0,"-",+ROUND('附表'!Q29/'附表2'!$D29*100,1))</f>
        <v>15.4</v>
      </c>
      <c r="R31" s="189">
        <f>IF('附表'!R29=0,"-",+ROUND('附表'!R29/'附表2'!$D29*100,1))</f>
        <v>101.7</v>
      </c>
      <c r="S31" s="189">
        <f>IF('附表'!S29=0,"-",+ROUND('附表'!S29/'附表2'!$D29*100,1))</f>
        <v>9.9</v>
      </c>
      <c r="T31" s="189">
        <f>IF('附表'!T29=0,"-",+ROUND('附表'!T29/'附表2'!$D29*100,1))</f>
        <v>1.7</v>
      </c>
      <c r="U31" s="189">
        <f>IF('附表'!U29=0,"-",+ROUND('附表'!U29/'附表2'!$D29*100,1))</f>
        <v>9.8</v>
      </c>
      <c r="V31" s="189">
        <f>IF('附表'!V29=0,"-",+ROUND('附表'!V29/'附表2'!$D29*100,1))</f>
        <v>8.3</v>
      </c>
      <c r="W31" s="189">
        <f>IF('附表'!W29=0,"-",+ROUND('附表'!W29/'附表2'!$D29*100,1))</f>
        <v>0.1</v>
      </c>
      <c r="X31" s="187" t="str">
        <f>IF('附表'!X29=0,"-",+ROUND('附表'!X29/'附表2'!$D29*100,1))</f>
        <v>-</v>
      </c>
    </row>
    <row r="32" spans="1:27" s="155" customFormat="1" ht="30" customHeight="1">
      <c r="A32" s="195">
        <v>4</v>
      </c>
      <c r="B32" s="139"/>
      <c r="C32" s="196" t="s">
        <v>10</v>
      </c>
      <c r="D32" s="175"/>
      <c r="E32" s="189">
        <f>IF('附表'!E30=0,"-",+ROUND('附表'!E30/'附表2'!$D30*100,1))</f>
        <v>28.3</v>
      </c>
      <c r="F32" s="189">
        <f>IF('附表'!F30=0,"-",+ROUND('附表'!F30/'附表2'!$D30*100,1))</f>
        <v>11.9</v>
      </c>
      <c r="G32" s="189">
        <f>IF('附表'!G30=0,"-",+ROUND('附表'!G30/'附表2'!$D30*100,1))</f>
        <v>0.9</v>
      </c>
      <c r="H32" s="189">
        <f>IF('附表'!H30=0,"-",+ROUND('附表'!H30/'附表2'!$D30*100,1))</f>
        <v>7.4</v>
      </c>
      <c r="I32" s="189">
        <f>IF('附表'!I30=0,"-",+ROUND('附表'!I30/'附表2'!$D30*100,1))</f>
        <v>13.9</v>
      </c>
      <c r="J32" s="189">
        <f>IF('附表'!J30=0,"-",+ROUND('附表'!J30/'附表2'!$D30*100,1))</f>
        <v>10.7</v>
      </c>
      <c r="K32" s="189">
        <f>IF('附表'!K30=0,"-",+ROUND('附表'!K30/'附表2'!$D30*100,1))</f>
        <v>3.2</v>
      </c>
      <c r="L32" s="189">
        <f>IF('附表'!L30=0,"-",+ROUND('附表'!L30/'附表2'!$D30*100,1))</f>
        <v>20.5</v>
      </c>
      <c r="M32" s="189">
        <f>IF('附表'!M30=0,"-",+ROUND('附表'!M30/'附表2'!$D30*100,1))</f>
        <v>17.4</v>
      </c>
      <c r="N32" s="189">
        <f>IF('附表'!N30=0,"-",+ROUND('附表'!N30/'附表2'!$D30*100,1))</f>
        <v>3.1</v>
      </c>
      <c r="O32" s="189">
        <f>IF('附表'!O30=0,"-",+ROUND('附表'!O30/'附表2'!$D30*100,1))</f>
        <v>0</v>
      </c>
      <c r="P32" s="189" t="str">
        <f>IF('附表'!P30=0,"-",+ROUND('附表'!P30/'附表2'!$D30*100,1))</f>
        <v>-</v>
      </c>
      <c r="Q32" s="189">
        <f>IF('附表'!Q30=0,"-",+ROUND('附表'!Q30/'附表2'!$D30*100,1))</f>
        <v>21.7</v>
      </c>
      <c r="R32" s="189">
        <f>IF('附表'!R30=0,"-",+ROUND('附表'!R30/'附表2'!$D30*100,1))</f>
        <v>104.7</v>
      </c>
      <c r="S32" s="189">
        <f>IF('附表'!S30=0,"-",+ROUND('附表'!S30/'附表2'!$D30*100,1))</f>
        <v>3.5</v>
      </c>
      <c r="T32" s="189">
        <f>IF('附表'!T30=0,"-",+ROUND('附表'!T30/'附表2'!$D30*100,1))</f>
        <v>0.5</v>
      </c>
      <c r="U32" s="189">
        <f>IF('附表'!U30=0,"-",+ROUND('附表'!U30/'附表2'!$D30*100,1))</f>
        <v>3.3</v>
      </c>
      <c r="V32" s="189">
        <f>IF('附表'!V30=0,"-",+ROUND('附表'!V30/'附表2'!$D30*100,1))</f>
        <v>2.8</v>
      </c>
      <c r="W32" s="189">
        <f>IF('附表'!W30=0,"-",+ROUND('附表'!W30/'附表2'!$D30*100,1))</f>
        <v>0.2</v>
      </c>
      <c r="X32" s="187" t="str">
        <f>IF('附表'!X30=0,"-",+ROUND('附表'!X30/'附表2'!$D30*100,1))</f>
        <v>-</v>
      </c>
      <c r="AA32" s="156"/>
    </row>
    <row r="33" spans="1:24" s="155" customFormat="1" ht="30" customHeight="1">
      <c r="A33" s="195">
        <v>5</v>
      </c>
      <c r="B33" s="139"/>
      <c r="C33" s="196" t="s">
        <v>57</v>
      </c>
      <c r="D33" s="175"/>
      <c r="E33" s="189">
        <f>IF('附表'!E31=0,"-",+ROUND('附表'!E31/'附表2'!$D31*100,1))</f>
        <v>28</v>
      </c>
      <c r="F33" s="189">
        <f>IF('附表'!F31=0,"-",+ROUND('附表'!F31/'附表2'!$D31*100,1))</f>
        <v>9.6</v>
      </c>
      <c r="G33" s="189">
        <f>IF('附表'!G31=0,"-",+ROUND('附表'!G31/'附表2'!$D31*100,1))</f>
        <v>0.7</v>
      </c>
      <c r="H33" s="189">
        <f>IF('附表'!H31=0,"-",+ROUND('附表'!H31/'附表2'!$D31*100,1))</f>
        <v>7</v>
      </c>
      <c r="I33" s="189">
        <f>IF('附表'!I31=0,"-",+ROUND('附表'!I31/'附表2'!$D31*100,1))</f>
        <v>14.4</v>
      </c>
      <c r="J33" s="189">
        <f>IF('附表'!J31=0,"-",+ROUND('附表'!J31/'附表2'!$D31*100,1))</f>
        <v>10.9</v>
      </c>
      <c r="K33" s="189">
        <f>IF('附表'!K31=0,"-",+ROUND('附表'!K31/'附表2'!$D31*100,1))</f>
        <v>3.5</v>
      </c>
      <c r="L33" s="189">
        <f>IF('附表'!L31=0,"-",+ROUND('附表'!L31/'附表2'!$D31*100,1))</f>
        <v>19.7</v>
      </c>
      <c r="M33" s="189">
        <f>IF('附表'!M31=0,"-",+ROUND('附表'!M31/'附表2'!$D31*100,1))</f>
        <v>16.8</v>
      </c>
      <c r="N33" s="189">
        <f>IF('附表'!N31=0,"-",+ROUND('附表'!N31/'附表2'!$D31*100,1))</f>
        <v>2.8</v>
      </c>
      <c r="O33" s="189">
        <f>IF('附表'!O31=0,"-",+ROUND('附表'!O31/'附表2'!$D31*100,1))</f>
        <v>0</v>
      </c>
      <c r="P33" s="189" t="str">
        <f>IF('附表'!P31=0,"-",+ROUND('附表'!P31/'附表2'!$D31*100,1))</f>
        <v>-</v>
      </c>
      <c r="Q33" s="189">
        <f>IF('附表'!Q31=0,"-",+ROUND('附表'!Q31/'附表2'!$D31*100,1))</f>
        <v>19.5</v>
      </c>
      <c r="R33" s="189">
        <f>IF('附表'!R31=0,"-",+ROUND('附表'!R31/'附表2'!$D31*100,1))</f>
        <v>98.9</v>
      </c>
      <c r="S33" s="189">
        <f>IF('附表'!S31=0,"-",+ROUND('附表'!S31/'附表2'!$D31*100,1))</f>
        <v>5.9</v>
      </c>
      <c r="T33" s="189">
        <f>IF('附表'!T31=0,"-",+ROUND('附表'!T31/'附表2'!$D31*100,1))</f>
        <v>0.8</v>
      </c>
      <c r="U33" s="189">
        <f>IF('附表'!U31=0,"-",+ROUND('附表'!U31/'附表2'!$D31*100,1))</f>
        <v>5.4</v>
      </c>
      <c r="V33" s="189">
        <f>IF('附表'!V31=0,"-",+ROUND('附表'!V31/'附表2'!$D31*100,1))</f>
        <v>4.1</v>
      </c>
      <c r="W33" s="189">
        <f>IF('附表'!W31=0,"-",+ROUND('附表'!W31/'附表2'!$D31*100,1))</f>
        <v>0.5</v>
      </c>
      <c r="X33" s="187" t="str">
        <f>IF('附表'!X31=0,"-",+ROUND('附表'!X31/'附表2'!$D31*100,1))</f>
        <v>-</v>
      </c>
    </row>
    <row r="34" spans="1:24" s="155" customFormat="1" ht="30" customHeight="1">
      <c r="A34" s="195">
        <v>6</v>
      </c>
      <c r="B34" s="139"/>
      <c r="C34" s="196" t="s">
        <v>58</v>
      </c>
      <c r="D34" s="175"/>
      <c r="E34" s="189">
        <f>IF('附表'!E32=0,"-",+ROUND('附表'!E32/'附表2'!$D32*100,1))</f>
        <v>22.5</v>
      </c>
      <c r="F34" s="189">
        <f>IF('附表'!F32=0,"-",+ROUND('附表'!F32/'附表2'!$D32*100,1))</f>
        <v>17.9</v>
      </c>
      <c r="G34" s="189">
        <f>IF('附表'!G32=0,"-",+ROUND('附表'!G32/'附表2'!$D32*100,1))</f>
        <v>0.2</v>
      </c>
      <c r="H34" s="189">
        <f>IF('附表'!H32=0,"-",+ROUND('附表'!H32/'附表2'!$D32*100,1))</f>
        <v>4.7</v>
      </c>
      <c r="I34" s="189">
        <f>IF('附表'!I32=0,"-",+ROUND('附表'!I32/'附表2'!$D32*100,1))</f>
        <v>4.6</v>
      </c>
      <c r="J34" s="189">
        <f>IF('附表'!J32=0,"-",+ROUND('附表'!J32/'附表2'!$D32*100,1))</f>
        <v>0.3</v>
      </c>
      <c r="K34" s="189">
        <f>IF('附表'!K32=0,"-",+ROUND('附表'!K32/'附表2'!$D32*100,1))</f>
        <v>4.3</v>
      </c>
      <c r="L34" s="189">
        <f>IF('附表'!L32=0,"-",+ROUND('附表'!L32/'附表2'!$D32*100,1))</f>
        <v>13</v>
      </c>
      <c r="M34" s="189">
        <f>IF('附表'!M32=0,"-",+ROUND('附表'!M32/'附表2'!$D32*100,1))</f>
        <v>11.5</v>
      </c>
      <c r="N34" s="189">
        <f>IF('附表'!N32=0,"-",+ROUND('附表'!N32/'附表2'!$D32*100,1))</f>
        <v>1.6</v>
      </c>
      <c r="O34" s="189" t="str">
        <f>IF('附表'!O32=0,"-",+ROUND('附表'!O32/'附表2'!$D32*100,1))</f>
        <v>-</v>
      </c>
      <c r="P34" s="189" t="str">
        <f>IF('附表'!P32=0,"-",+ROUND('附表'!P32/'附表2'!$D32*100,1))</f>
        <v>-</v>
      </c>
      <c r="Q34" s="189">
        <f>IF('附表'!Q32=0,"-",+ROUND('附表'!Q32/'附表2'!$D32*100,1))</f>
        <v>12.7</v>
      </c>
      <c r="R34" s="189">
        <f>IF('附表'!R32=0,"-",+ROUND('附表'!R32/'附表2'!$D32*100,1))</f>
        <v>75.6</v>
      </c>
      <c r="S34" s="189">
        <f>IF('附表'!S32=0,"-",+ROUND('附表'!S32/'附表2'!$D32*100,1))</f>
        <v>25</v>
      </c>
      <c r="T34" s="189" t="str">
        <f>IF('附表'!T32=0,"-",+ROUND('附表'!T32/'附表2'!$D32*100,1))</f>
        <v>-</v>
      </c>
      <c r="U34" s="189">
        <f>IF('附表'!U32=0,"-",+ROUND('附表'!U32/'附表2'!$D32*100,1))</f>
        <v>22.9</v>
      </c>
      <c r="V34" s="189">
        <f>IF('附表'!V32=0,"-",+ROUND('附表'!V32/'附表2'!$D32*100,1))</f>
        <v>9.2</v>
      </c>
      <c r="W34" s="189">
        <f>IF('附表'!W32=0,"-",+ROUND('附表'!W32/'附表2'!$D32*100,1))</f>
        <v>2.2</v>
      </c>
      <c r="X34" s="187" t="str">
        <f>IF('附表'!X32=0,"-",+ROUND('附表'!X32/'附表2'!$D32*100,1))</f>
        <v>-</v>
      </c>
    </row>
    <row r="35" spans="1:24" s="156" customFormat="1" ht="11.25" customHeight="1">
      <c r="A35" s="195"/>
      <c r="B35" s="139"/>
      <c r="C35" s="196"/>
      <c r="D35" s="175"/>
      <c r="E35" s="189"/>
      <c r="F35" s="189"/>
      <c r="G35" s="189"/>
      <c r="H35" s="189"/>
      <c r="I35" s="189"/>
      <c r="J35" s="189"/>
      <c r="K35" s="189"/>
      <c r="L35" s="189"/>
      <c r="M35" s="189"/>
      <c r="N35" s="189"/>
      <c r="O35" s="189"/>
      <c r="P35" s="189"/>
      <c r="Q35" s="189"/>
      <c r="R35" s="189"/>
      <c r="S35" s="189"/>
      <c r="T35" s="189"/>
      <c r="U35" s="189"/>
      <c r="V35" s="189"/>
      <c r="W35" s="189"/>
      <c r="X35" s="187"/>
    </row>
    <row r="36" spans="1:24" s="155" customFormat="1" ht="22.5" customHeight="1">
      <c r="A36" s="192" t="s">
        <v>62</v>
      </c>
      <c r="B36" s="193"/>
      <c r="C36" s="193"/>
      <c r="D36" s="194"/>
      <c r="E36" s="186">
        <f>+ROUND(SUM(E29:E34)/6,1)</f>
        <v>26.3</v>
      </c>
      <c r="F36" s="186">
        <f aca="true" t="shared" si="2" ref="F36:W36">+ROUND(SUM(F29:F34)/6,1)</f>
        <v>15</v>
      </c>
      <c r="G36" s="186">
        <f t="shared" si="2"/>
        <v>0.7</v>
      </c>
      <c r="H36" s="186">
        <f t="shared" si="2"/>
        <v>5.8</v>
      </c>
      <c r="I36" s="186">
        <f t="shared" si="2"/>
        <v>11.6</v>
      </c>
      <c r="J36" s="186">
        <f t="shared" si="2"/>
        <v>6.5</v>
      </c>
      <c r="K36" s="186">
        <f t="shared" si="2"/>
        <v>5.1</v>
      </c>
      <c r="L36" s="186">
        <f t="shared" si="2"/>
        <v>20.4</v>
      </c>
      <c r="M36" s="186">
        <f t="shared" si="2"/>
        <v>17.5</v>
      </c>
      <c r="N36" s="186">
        <f t="shared" si="2"/>
        <v>2.9</v>
      </c>
      <c r="O36" s="186">
        <f t="shared" si="2"/>
        <v>0</v>
      </c>
      <c r="P36" s="186">
        <f t="shared" si="2"/>
        <v>0</v>
      </c>
      <c r="Q36" s="186">
        <f t="shared" si="2"/>
        <v>16.4</v>
      </c>
      <c r="R36" s="186">
        <f t="shared" si="2"/>
        <v>96.2</v>
      </c>
      <c r="S36" s="186">
        <f t="shared" si="2"/>
        <v>10.7</v>
      </c>
      <c r="T36" s="186">
        <f t="shared" si="2"/>
        <v>0.8</v>
      </c>
      <c r="U36" s="186">
        <f t="shared" si="2"/>
        <v>10.2</v>
      </c>
      <c r="V36" s="186">
        <f t="shared" si="2"/>
        <v>7.1</v>
      </c>
      <c r="W36" s="186">
        <f t="shared" si="2"/>
        <v>0.5</v>
      </c>
      <c r="X36" s="187" t="str">
        <f>IF(COUNT(X29:X34)=0,"-",+ROUND(SUM(X29:X34)/6,1))</f>
        <v>-</v>
      </c>
    </row>
    <row r="37" spans="1:24" s="155" customFormat="1" ht="22.5" customHeight="1">
      <c r="A37" s="192"/>
      <c r="B37" s="193"/>
      <c r="C37" s="193"/>
      <c r="D37" s="194"/>
      <c r="E37" s="186">
        <f>+ROUND('附表'!E34/'附表2'!$D34*100,1)</f>
        <v>24.7</v>
      </c>
      <c r="F37" s="186">
        <f>+ROUND('附表'!F34/'附表2'!$D34*100,1)</f>
        <v>13.4</v>
      </c>
      <c r="G37" s="186">
        <f>+ROUND('附表'!G34/'附表2'!$D34*100,1)</f>
        <v>0.8</v>
      </c>
      <c r="H37" s="186">
        <f>+ROUND('附表'!H34/'附表2'!$D34*100,1)</f>
        <v>6.2</v>
      </c>
      <c r="I37" s="186">
        <f>+ROUND('附表'!I34/'附表2'!$D34*100,1)</f>
        <v>13.2</v>
      </c>
      <c r="J37" s="186">
        <f>+ROUND('附表'!J34/'附表2'!$D34*100,1)</f>
        <v>6.1</v>
      </c>
      <c r="K37" s="186">
        <f>+ROUND('附表'!K34/'附表2'!$D34*100,1)</f>
        <v>7.1</v>
      </c>
      <c r="L37" s="186">
        <f>+ROUND('附表'!L34/'附表2'!$D34*100,1)</f>
        <v>21.4</v>
      </c>
      <c r="M37" s="186">
        <f>+ROUND('附表'!M34/'附表2'!$D34*100,1)</f>
        <v>18.3</v>
      </c>
      <c r="N37" s="186">
        <f>+ROUND('附表'!N34/'附表2'!$D34*100,1)</f>
        <v>3.1</v>
      </c>
      <c r="O37" s="186">
        <f>+ROUND('附表'!O34/'附表2'!$D34*100,1)</f>
        <v>0</v>
      </c>
      <c r="P37" s="186">
        <f>+ROUND('附表'!P34/'附表2'!$D34*100,1)</f>
        <v>0</v>
      </c>
      <c r="Q37" s="186">
        <f>+ROUND('附表'!Q34/'附表2'!$D34*100,1)</f>
        <v>17.2</v>
      </c>
      <c r="R37" s="186">
        <f>+ROUND('附表'!R34/'附表2'!$D34*100,1)</f>
        <v>96.9</v>
      </c>
      <c r="S37" s="186">
        <f>+ROUND('附表'!S34/'附表2'!$D34*100,1)</f>
        <v>9.6</v>
      </c>
      <c r="T37" s="186">
        <f>+ROUND('附表'!T34/'附表2'!$D34*100,1)</f>
        <v>0.6</v>
      </c>
      <c r="U37" s="186">
        <f>+ROUND('附表'!U34/'附表2'!$D34*100,1)</f>
        <v>9.2</v>
      </c>
      <c r="V37" s="186">
        <f>+ROUND('附表'!V34/'附表2'!$D34*100,1)</f>
        <v>7.2</v>
      </c>
      <c r="W37" s="186">
        <f>+ROUND('附表'!W34/'附表2'!$D34*100,1)</f>
        <v>0.4</v>
      </c>
      <c r="X37" s="187" t="str">
        <f>IF(COUNT(X29:X34)=0,"-",+ROUND('附表'!X34/'附表2'!$D34*100,1))</f>
        <v>-</v>
      </c>
    </row>
    <row r="38" spans="1:24" s="155" customFormat="1" ht="11.25" customHeight="1" thickBot="1">
      <c r="A38" s="197"/>
      <c r="B38" s="198"/>
      <c r="C38" s="198"/>
      <c r="D38" s="199"/>
      <c r="E38" s="207"/>
      <c r="F38" s="207"/>
      <c r="G38" s="207"/>
      <c r="H38" s="207"/>
      <c r="I38" s="207"/>
      <c r="J38" s="207"/>
      <c r="K38" s="207"/>
      <c r="L38" s="207"/>
      <c r="M38" s="207"/>
      <c r="N38" s="207"/>
      <c r="O38" s="207"/>
      <c r="P38" s="207"/>
      <c r="Q38" s="207"/>
      <c r="R38" s="207"/>
      <c r="S38" s="207"/>
      <c r="T38" s="207"/>
      <c r="U38" s="207"/>
      <c r="V38" s="207"/>
      <c r="W38" s="207"/>
      <c r="X38" s="208"/>
    </row>
    <row r="39" spans="2:24" s="155" customFormat="1" ht="22.5" customHeight="1">
      <c r="B39" s="173"/>
      <c r="C39" s="173"/>
      <c r="D39" s="173"/>
      <c r="E39" s="200" t="s">
        <v>114</v>
      </c>
      <c r="F39" s="174"/>
      <c r="G39" s="174"/>
      <c r="H39" s="174"/>
      <c r="I39" s="174"/>
      <c r="J39" s="180"/>
      <c r="K39" s="180"/>
      <c r="L39" s="180"/>
      <c r="M39" s="180"/>
      <c r="N39" s="180"/>
      <c r="O39" s="180"/>
      <c r="P39" s="225"/>
      <c r="Q39" s="225"/>
      <c r="R39" s="225"/>
      <c r="S39" s="225"/>
      <c r="T39" s="225"/>
      <c r="U39" s="225"/>
      <c r="V39" s="225"/>
      <c r="W39" s="225"/>
      <c r="X39" s="225"/>
    </row>
    <row r="41" ht="17.25" customHeight="1">
      <c r="E41" s="168" t="s">
        <v>115</v>
      </c>
    </row>
    <row r="42" ht="17.25" customHeight="1">
      <c r="E42" s="168" t="s">
        <v>113</v>
      </c>
    </row>
  </sheetData>
  <sheetProtection/>
  <mergeCells count="5">
    <mergeCell ref="P39:T39"/>
    <mergeCell ref="U39:X39"/>
    <mergeCell ref="A6:C6"/>
    <mergeCell ref="J4:K4"/>
    <mergeCell ref="M4:O4"/>
  </mergeCells>
  <printOptions/>
  <pageMargins left="0.7874015748031497" right="0.3937007874015748" top="0.7874015748031497" bottom="0.7874015748031497" header="0.5118110236220472" footer="0.3937007874015748"/>
  <pageSetup fitToWidth="0"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X40"/>
  <sheetViews>
    <sheetView view="pageBreakPreview" zoomScale="85" zoomScaleSheetLayoutView="85" zoomScalePageLayoutView="0" workbookViewId="0" topLeftCell="A1">
      <pane xSplit="4" ySplit="7" topLeftCell="E11" activePane="bottomRight" state="frozen"/>
      <selection pane="topLeft" activeCell="E2" sqref="E2"/>
      <selection pane="topRight" activeCell="E2" sqref="E2"/>
      <selection pane="bottomLeft" activeCell="E2" sqref="E2"/>
      <selection pane="bottomRight" activeCell="E37" sqref="E37"/>
    </sheetView>
  </sheetViews>
  <sheetFormatPr defaultColWidth="8.796875" defaultRowHeight="15"/>
  <cols>
    <col min="1" max="1" width="3.59765625" style="49" customWidth="1"/>
    <col min="2" max="2" width="0.8984375" style="49" customWidth="1"/>
    <col min="3" max="3" width="12" style="49" customWidth="1"/>
    <col min="4" max="4" width="0.8984375" style="49" customWidth="1"/>
    <col min="5" max="5" width="14.69921875" style="49" customWidth="1"/>
    <col min="6" max="12" width="14.59765625" style="49" customWidth="1"/>
    <col min="13" max="14" width="14.3984375" style="49" customWidth="1"/>
    <col min="15" max="15" width="13.5" style="49" customWidth="1"/>
    <col min="16" max="17" width="14.59765625" style="49" customWidth="1"/>
    <col min="18" max="18" width="15.59765625" style="49" customWidth="1"/>
    <col min="19" max="24" width="14.59765625" style="55" customWidth="1"/>
    <col min="25" max="16384" width="8.69921875" style="49" customWidth="1"/>
  </cols>
  <sheetData>
    <row r="1" spans="1:24" s="6" customFormat="1" ht="18" customHeight="1">
      <c r="A1" s="5"/>
      <c r="B1" s="5"/>
      <c r="C1" s="5"/>
      <c r="E1" s="5" t="s">
        <v>91</v>
      </c>
      <c r="S1" s="7"/>
      <c r="T1" s="7"/>
      <c r="U1" s="7"/>
      <c r="V1" s="8"/>
      <c r="W1" s="7"/>
      <c r="X1" s="7"/>
    </row>
    <row r="2" spans="1:24" s="6" customFormat="1" ht="18" customHeight="1" thickBot="1">
      <c r="A2" s="5"/>
      <c r="B2" s="5"/>
      <c r="C2" s="5"/>
      <c r="E2" s="5"/>
      <c r="S2" s="7"/>
      <c r="T2" s="7"/>
      <c r="U2" s="7"/>
      <c r="V2" s="7"/>
      <c r="W2" s="7"/>
      <c r="X2" s="7"/>
    </row>
    <row r="3" spans="1:24" s="6" customFormat="1" ht="18" customHeight="1">
      <c r="A3" s="9"/>
      <c r="B3" s="10"/>
      <c r="C3" s="11"/>
      <c r="D3" s="12"/>
      <c r="E3" s="13"/>
      <c r="F3" s="14"/>
      <c r="G3" s="14"/>
      <c r="H3" s="14"/>
      <c r="I3" s="13"/>
      <c r="J3" s="15" t="s">
        <v>39</v>
      </c>
      <c r="K3" s="16"/>
      <c r="L3" s="14"/>
      <c r="M3" s="15" t="s">
        <v>39</v>
      </c>
      <c r="N3" s="16"/>
      <c r="O3" s="16"/>
      <c r="P3" s="14"/>
      <c r="Q3" s="14"/>
      <c r="R3" s="14"/>
      <c r="S3" s="17"/>
      <c r="T3" s="17"/>
      <c r="U3" s="17"/>
      <c r="V3" s="17"/>
      <c r="W3" s="17"/>
      <c r="X3" s="18"/>
    </row>
    <row r="4" spans="1:24" s="6" customFormat="1" ht="18" customHeight="1">
      <c r="A4" s="19"/>
      <c r="B4" s="5"/>
      <c r="C4" s="20" t="s">
        <v>4</v>
      </c>
      <c r="D4" s="21"/>
      <c r="E4" s="22" t="s">
        <v>33</v>
      </c>
      <c r="F4" s="4" t="s">
        <v>35</v>
      </c>
      <c r="G4" s="4" t="s">
        <v>36</v>
      </c>
      <c r="H4" s="4" t="s">
        <v>37</v>
      </c>
      <c r="I4" s="23" t="s">
        <v>38</v>
      </c>
      <c r="J4" s="4" t="s">
        <v>40</v>
      </c>
      <c r="K4" s="4" t="s">
        <v>41</v>
      </c>
      <c r="L4" s="4" t="s">
        <v>42</v>
      </c>
      <c r="M4" s="4" t="s">
        <v>110</v>
      </c>
      <c r="N4" s="4" t="s">
        <v>111</v>
      </c>
      <c r="O4" s="4" t="s">
        <v>43</v>
      </c>
      <c r="P4" s="4" t="s">
        <v>44</v>
      </c>
      <c r="Q4" s="24" t="s">
        <v>45</v>
      </c>
      <c r="R4" s="24" t="s">
        <v>46</v>
      </c>
      <c r="S4" s="25" t="s">
        <v>11</v>
      </c>
      <c r="T4" s="26" t="s">
        <v>12</v>
      </c>
      <c r="U4" s="26" t="s">
        <v>13</v>
      </c>
      <c r="V4" s="27" t="s">
        <v>14</v>
      </c>
      <c r="W4" s="26" t="s">
        <v>15</v>
      </c>
      <c r="X4" s="28" t="s">
        <v>16</v>
      </c>
    </row>
    <row r="5" spans="1:24" s="6" customFormat="1" ht="18" customHeight="1">
      <c r="A5" s="19"/>
      <c r="B5" s="5"/>
      <c r="C5" s="5"/>
      <c r="D5" s="21"/>
      <c r="E5" s="29"/>
      <c r="F5" s="30"/>
      <c r="G5" s="31"/>
      <c r="H5" s="29"/>
      <c r="I5" s="32"/>
      <c r="J5" s="32"/>
      <c r="K5" s="32"/>
      <c r="L5" s="32"/>
      <c r="M5" s="32"/>
      <c r="N5" s="32"/>
      <c r="O5" s="32"/>
      <c r="P5" s="32"/>
      <c r="Q5" s="32"/>
      <c r="R5" s="32"/>
      <c r="S5" s="33" t="s">
        <v>17</v>
      </c>
      <c r="T5" s="33"/>
      <c r="U5" s="33"/>
      <c r="V5" s="34"/>
      <c r="W5" s="33"/>
      <c r="X5" s="35"/>
    </row>
    <row r="6" spans="1:24" s="6" customFormat="1" ht="18" customHeight="1">
      <c r="A6" s="36" t="s">
        <v>66</v>
      </c>
      <c r="B6" s="5"/>
      <c r="C6" s="5"/>
      <c r="D6" s="21"/>
      <c r="E6" s="37" t="s">
        <v>34</v>
      </c>
      <c r="F6" s="37" t="s">
        <v>34</v>
      </c>
      <c r="G6" s="37" t="s">
        <v>34</v>
      </c>
      <c r="H6" s="70" t="s">
        <v>34</v>
      </c>
      <c r="I6" s="37" t="s">
        <v>34</v>
      </c>
      <c r="J6" s="37" t="s">
        <v>34</v>
      </c>
      <c r="K6" s="37" t="s">
        <v>34</v>
      </c>
      <c r="L6" s="37" t="s">
        <v>34</v>
      </c>
      <c r="M6" s="37" t="s">
        <v>34</v>
      </c>
      <c r="N6" s="37"/>
      <c r="O6" s="37" t="s">
        <v>34</v>
      </c>
      <c r="P6" s="37" t="s">
        <v>34</v>
      </c>
      <c r="Q6" s="37" t="s">
        <v>34</v>
      </c>
      <c r="R6" s="37" t="s">
        <v>34</v>
      </c>
      <c r="S6" s="33"/>
      <c r="T6" s="33"/>
      <c r="U6" s="33"/>
      <c r="V6" s="38"/>
      <c r="W6" s="33"/>
      <c r="X6" s="35"/>
    </row>
    <row r="7" spans="1:24" s="6" customFormat="1" ht="18" customHeight="1">
      <c r="A7" s="39"/>
      <c r="B7" s="40"/>
      <c r="C7" s="41"/>
      <c r="D7" s="42"/>
      <c r="E7" s="43"/>
      <c r="F7" s="44"/>
      <c r="G7" s="45"/>
      <c r="H7" s="45"/>
      <c r="I7" s="43"/>
      <c r="J7" s="44"/>
      <c r="K7" s="45"/>
      <c r="L7" s="45"/>
      <c r="M7" s="44"/>
      <c r="N7" s="45"/>
      <c r="O7" s="45"/>
      <c r="P7" s="45"/>
      <c r="Q7" s="45"/>
      <c r="R7" s="44"/>
      <c r="S7" s="77" t="s">
        <v>18</v>
      </c>
      <c r="T7" s="46" t="s">
        <v>18</v>
      </c>
      <c r="U7" s="46" t="s">
        <v>18</v>
      </c>
      <c r="V7" s="47" t="s">
        <v>5</v>
      </c>
      <c r="W7" s="46" t="s">
        <v>18</v>
      </c>
      <c r="X7" s="48" t="s">
        <v>18</v>
      </c>
    </row>
    <row r="8" spans="1:24" s="100" customFormat="1" ht="14.25">
      <c r="A8" s="95"/>
      <c r="B8" s="96"/>
      <c r="C8" s="97"/>
      <c r="D8" s="98"/>
      <c r="E8" s="99" t="s">
        <v>67</v>
      </c>
      <c r="F8" s="99" t="s">
        <v>69</v>
      </c>
      <c r="G8" s="99" t="s">
        <v>70</v>
      </c>
      <c r="H8" s="99" t="s">
        <v>71</v>
      </c>
      <c r="I8" s="99" t="s">
        <v>72</v>
      </c>
      <c r="J8" s="99" t="s">
        <v>73</v>
      </c>
      <c r="K8" s="99" t="s">
        <v>74</v>
      </c>
      <c r="L8" s="99" t="s">
        <v>75</v>
      </c>
      <c r="M8" s="99" t="s">
        <v>76</v>
      </c>
      <c r="N8" s="99"/>
      <c r="O8" s="99" t="s">
        <v>77</v>
      </c>
      <c r="P8" s="99" t="s">
        <v>78</v>
      </c>
      <c r="Q8" s="99" t="s">
        <v>79</v>
      </c>
      <c r="R8" s="99" t="s">
        <v>80</v>
      </c>
      <c r="S8" s="99" t="s">
        <v>81</v>
      </c>
      <c r="T8" s="99" t="s">
        <v>82</v>
      </c>
      <c r="U8" s="99" t="s">
        <v>83</v>
      </c>
      <c r="V8" s="99" t="s">
        <v>84</v>
      </c>
      <c r="W8" s="99" t="s">
        <v>85</v>
      </c>
      <c r="X8" s="99" t="s">
        <v>86</v>
      </c>
    </row>
    <row r="9" spans="1:24" ht="12">
      <c r="A9" s="58" t="s">
        <v>31</v>
      </c>
      <c r="B9" s="59"/>
      <c r="C9" s="59"/>
      <c r="D9" s="60"/>
      <c r="E9" s="61">
        <f>E25+E34</f>
        <v>93934450</v>
      </c>
      <c r="F9" s="61">
        <f aca="true" t="shared" si="0" ref="F9:X9">F25+F34</f>
        <v>42906002</v>
      </c>
      <c r="G9" s="61">
        <f t="shared" si="0"/>
        <v>4786103</v>
      </c>
      <c r="H9" s="61">
        <f t="shared" si="0"/>
        <v>35917179</v>
      </c>
      <c r="I9" s="61">
        <f t="shared" si="0"/>
        <v>36702397</v>
      </c>
      <c r="J9" s="61">
        <f t="shared" si="0"/>
        <v>11122871</v>
      </c>
      <c r="K9" s="61">
        <f t="shared" si="0"/>
        <v>25579526</v>
      </c>
      <c r="L9" s="61">
        <f t="shared" si="0"/>
        <v>74790961</v>
      </c>
      <c r="M9" s="61">
        <f t="shared" si="0"/>
        <v>66097234</v>
      </c>
      <c r="N9" s="61">
        <f t="shared" si="0"/>
        <v>8681210</v>
      </c>
      <c r="O9" s="61">
        <f t="shared" si="0"/>
        <v>12517</v>
      </c>
      <c r="P9" s="61">
        <f t="shared" si="0"/>
        <v>371086</v>
      </c>
      <c r="Q9" s="61">
        <f t="shared" si="0"/>
        <v>49708581</v>
      </c>
      <c r="R9" s="61">
        <f t="shared" si="0"/>
        <v>339116759</v>
      </c>
      <c r="S9" s="61">
        <f t="shared" si="0"/>
        <v>27776677</v>
      </c>
      <c r="T9" s="61">
        <f t="shared" si="0"/>
        <v>2393025</v>
      </c>
      <c r="U9" s="61">
        <f t="shared" si="0"/>
        <v>25166065</v>
      </c>
      <c r="V9" s="61">
        <f t="shared" si="0"/>
        <v>21385812</v>
      </c>
      <c r="W9" s="61">
        <f t="shared" si="0"/>
        <v>2610612</v>
      </c>
      <c r="X9" s="61">
        <f t="shared" si="0"/>
        <v>0</v>
      </c>
    </row>
    <row r="10" spans="1:24" ht="12">
      <c r="A10" s="50"/>
      <c r="B10" s="8"/>
      <c r="C10" s="8"/>
      <c r="D10" s="62"/>
      <c r="E10" s="63"/>
      <c r="F10" s="63"/>
      <c r="G10" s="63"/>
      <c r="H10" s="63"/>
      <c r="I10" s="63"/>
      <c r="J10" s="63"/>
      <c r="K10" s="63"/>
      <c r="L10" s="63"/>
      <c r="M10" s="63"/>
      <c r="N10" s="63"/>
      <c r="O10" s="63"/>
      <c r="P10" s="63"/>
      <c r="Q10" s="63"/>
      <c r="R10" s="63"/>
      <c r="S10" s="63"/>
      <c r="T10" s="63"/>
      <c r="U10" s="63"/>
      <c r="V10" s="63"/>
      <c r="W10" s="63"/>
      <c r="X10" s="63"/>
    </row>
    <row r="11" spans="1:24" ht="12">
      <c r="A11" s="50">
        <v>1</v>
      </c>
      <c r="B11" s="8"/>
      <c r="C11" s="51" t="s">
        <v>6</v>
      </c>
      <c r="D11" s="62"/>
      <c r="E11" s="63">
        <v>18878650</v>
      </c>
      <c r="F11" s="63">
        <v>7372368</v>
      </c>
      <c r="G11" s="63">
        <v>1103228</v>
      </c>
      <c r="H11" s="63">
        <v>8349389</v>
      </c>
      <c r="I11" s="63">
        <v>5537954</v>
      </c>
      <c r="J11" s="63">
        <v>595015</v>
      </c>
      <c r="K11" s="63">
        <v>4942939</v>
      </c>
      <c r="L11" s="63">
        <v>15806150</v>
      </c>
      <c r="M11" s="63">
        <v>14099325</v>
      </c>
      <c r="N11" s="63">
        <v>1700063</v>
      </c>
      <c r="O11" s="148">
        <v>6762</v>
      </c>
      <c r="P11" s="148">
        <v>167248</v>
      </c>
      <c r="Q11" s="63">
        <v>8655029</v>
      </c>
      <c r="R11" s="63">
        <v>65870016</v>
      </c>
      <c r="S11" s="63">
        <v>3605403</v>
      </c>
      <c r="T11" s="63">
        <v>273061</v>
      </c>
      <c r="U11" s="63">
        <v>3567936</v>
      </c>
      <c r="V11" s="63">
        <v>2956195</v>
      </c>
      <c r="W11" s="63">
        <v>37467</v>
      </c>
      <c r="X11" s="149">
        <v>0</v>
      </c>
    </row>
    <row r="12" spans="1:24" ht="12">
      <c r="A12" s="50">
        <v>2</v>
      </c>
      <c r="B12" s="8"/>
      <c r="C12" s="51" t="s">
        <v>7</v>
      </c>
      <c r="D12" s="62"/>
      <c r="E12" s="63">
        <v>8216369</v>
      </c>
      <c r="F12" s="63">
        <v>3172415</v>
      </c>
      <c r="G12" s="63">
        <v>389755</v>
      </c>
      <c r="H12" s="63">
        <v>4729506</v>
      </c>
      <c r="I12" s="63">
        <v>4845161</v>
      </c>
      <c r="J12" s="63">
        <v>1803121</v>
      </c>
      <c r="K12" s="63">
        <v>3042040</v>
      </c>
      <c r="L12" s="63">
        <v>8386832</v>
      </c>
      <c r="M12" s="63">
        <v>7595261</v>
      </c>
      <c r="N12" s="63">
        <v>791561</v>
      </c>
      <c r="O12" s="148">
        <v>10</v>
      </c>
      <c r="P12" s="148">
        <v>0</v>
      </c>
      <c r="Q12" s="63">
        <v>5142819</v>
      </c>
      <c r="R12" s="63">
        <v>34882857</v>
      </c>
      <c r="S12" s="63">
        <v>1672296</v>
      </c>
      <c r="T12" s="63">
        <v>209511</v>
      </c>
      <c r="U12" s="63">
        <v>1663018</v>
      </c>
      <c r="V12" s="63">
        <v>1448375</v>
      </c>
      <c r="W12" s="63">
        <v>9278</v>
      </c>
      <c r="X12" s="149">
        <v>0</v>
      </c>
    </row>
    <row r="13" spans="1:24" ht="12">
      <c r="A13" s="50">
        <v>3</v>
      </c>
      <c r="B13" s="8"/>
      <c r="C13" s="51" t="s">
        <v>8</v>
      </c>
      <c r="D13" s="62"/>
      <c r="E13" s="63">
        <v>12262989</v>
      </c>
      <c r="F13" s="63">
        <v>4889593</v>
      </c>
      <c r="G13" s="63">
        <v>566905</v>
      </c>
      <c r="H13" s="63">
        <v>4282914</v>
      </c>
      <c r="I13" s="63">
        <v>3532102</v>
      </c>
      <c r="J13" s="63">
        <v>210467</v>
      </c>
      <c r="K13" s="63">
        <v>3321635</v>
      </c>
      <c r="L13" s="63">
        <v>9106292</v>
      </c>
      <c r="M13" s="63">
        <v>7907244</v>
      </c>
      <c r="N13" s="63">
        <v>1198338</v>
      </c>
      <c r="O13" s="148">
        <v>710</v>
      </c>
      <c r="P13" s="148">
        <v>119566</v>
      </c>
      <c r="Q13" s="63">
        <v>5127918</v>
      </c>
      <c r="R13" s="63">
        <v>39888279</v>
      </c>
      <c r="S13" s="63">
        <v>5624262</v>
      </c>
      <c r="T13" s="63">
        <v>400265</v>
      </c>
      <c r="U13" s="63">
        <v>4487402</v>
      </c>
      <c r="V13" s="63">
        <v>3749655</v>
      </c>
      <c r="W13" s="63">
        <v>1136860</v>
      </c>
      <c r="X13" s="149">
        <v>0</v>
      </c>
    </row>
    <row r="14" spans="1:24" ht="12">
      <c r="A14" s="50">
        <v>4</v>
      </c>
      <c r="B14" s="8"/>
      <c r="C14" s="51" t="s">
        <v>9</v>
      </c>
      <c r="D14" s="62"/>
      <c r="E14" s="63">
        <v>5420909</v>
      </c>
      <c r="F14" s="63">
        <v>1924130</v>
      </c>
      <c r="G14" s="63">
        <v>94064</v>
      </c>
      <c r="H14" s="63">
        <v>1478589</v>
      </c>
      <c r="I14" s="63">
        <v>1106342</v>
      </c>
      <c r="J14" s="63">
        <v>3266</v>
      </c>
      <c r="K14" s="63">
        <v>1103076</v>
      </c>
      <c r="L14" s="63">
        <v>4990887</v>
      </c>
      <c r="M14" s="63">
        <v>4649984</v>
      </c>
      <c r="N14" s="63">
        <v>340730</v>
      </c>
      <c r="O14" s="148">
        <v>173</v>
      </c>
      <c r="P14" s="148">
        <v>0</v>
      </c>
      <c r="Q14" s="63">
        <v>3030445</v>
      </c>
      <c r="R14" s="63">
        <v>18045366</v>
      </c>
      <c r="S14" s="63">
        <v>2832672</v>
      </c>
      <c r="T14" s="63">
        <v>271680</v>
      </c>
      <c r="U14" s="63">
        <v>1787523</v>
      </c>
      <c r="V14" s="63">
        <v>1426254</v>
      </c>
      <c r="W14" s="63">
        <v>1045149</v>
      </c>
      <c r="X14" s="149">
        <v>0</v>
      </c>
    </row>
    <row r="15" spans="1:24" ht="12">
      <c r="A15" s="52">
        <v>5</v>
      </c>
      <c r="B15" s="53"/>
      <c r="C15" s="54" t="s">
        <v>47</v>
      </c>
      <c r="D15" s="64"/>
      <c r="E15" s="65">
        <v>6265412</v>
      </c>
      <c r="F15" s="65">
        <v>3392511</v>
      </c>
      <c r="G15" s="65">
        <v>454223</v>
      </c>
      <c r="H15" s="65">
        <v>2396529</v>
      </c>
      <c r="I15" s="65">
        <v>1950590</v>
      </c>
      <c r="J15" s="65">
        <v>5515</v>
      </c>
      <c r="K15" s="65">
        <v>1945075</v>
      </c>
      <c r="L15" s="65">
        <v>3734030</v>
      </c>
      <c r="M15" s="65">
        <v>3249054</v>
      </c>
      <c r="N15" s="65">
        <v>484976</v>
      </c>
      <c r="O15" s="150">
        <v>0</v>
      </c>
      <c r="P15" s="150">
        <v>61241</v>
      </c>
      <c r="Q15" s="65">
        <v>2988961</v>
      </c>
      <c r="R15" s="65">
        <v>21243497</v>
      </c>
      <c r="S15" s="65">
        <v>1253016</v>
      </c>
      <c r="T15" s="65">
        <v>36672</v>
      </c>
      <c r="U15" s="65">
        <v>1223313</v>
      </c>
      <c r="V15" s="65">
        <v>1015840</v>
      </c>
      <c r="W15" s="65">
        <v>29703</v>
      </c>
      <c r="X15" s="149">
        <v>0</v>
      </c>
    </row>
    <row r="16" spans="1:24" ht="12">
      <c r="A16" s="50">
        <v>6</v>
      </c>
      <c r="B16" s="8"/>
      <c r="C16" s="51" t="s">
        <v>48</v>
      </c>
      <c r="D16" s="62"/>
      <c r="E16" s="63">
        <v>2569720</v>
      </c>
      <c r="F16" s="63">
        <v>1802881</v>
      </c>
      <c r="G16" s="63">
        <v>100066</v>
      </c>
      <c r="H16" s="63">
        <v>1128954</v>
      </c>
      <c r="I16" s="63">
        <v>1128650</v>
      </c>
      <c r="J16" s="63">
        <v>530835</v>
      </c>
      <c r="K16" s="63">
        <v>597815</v>
      </c>
      <c r="L16" s="63">
        <v>1443118</v>
      </c>
      <c r="M16" s="63">
        <v>1219581</v>
      </c>
      <c r="N16" s="63">
        <v>222937</v>
      </c>
      <c r="O16" s="148">
        <v>600</v>
      </c>
      <c r="P16" s="148">
        <v>3100</v>
      </c>
      <c r="Q16" s="63">
        <v>1543089</v>
      </c>
      <c r="R16" s="63">
        <v>9719578</v>
      </c>
      <c r="S16" s="63">
        <v>1468950</v>
      </c>
      <c r="T16" s="63">
        <v>200675</v>
      </c>
      <c r="U16" s="63">
        <v>1461779</v>
      </c>
      <c r="V16" s="63">
        <v>1358166</v>
      </c>
      <c r="W16" s="63">
        <v>7171</v>
      </c>
      <c r="X16" s="149">
        <v>0</v>
      </c>
    </row>
    <row r="17" spans="1:24" ht="12">
      <c r="A17" s="50">
        <v>7</v>
      </c>
      <c r="B17" s="8"/>
      <c r="C17" s="51" t="s">
        <v>49</v>
      </c>
      <c r="D17" s="62"/>
      <c r="E17" s="63">
        <v>9572848</v>
      </c>
      <c r="F17" s="63">
        <v>4475156</v>
      </c>
      <c r="G17" s="63">
        <v>851637</v>
      </c>
      <c r="H17" s="63">
        <v>3344555</v>
      </c>
      <c r="I17" s="63">
        <v>4077224</v>
      </c>
      <c r="J17" s="63">
        <v>2325030</v>
      </c>
      <c r="K17" s="63">
        <v>1752194</v>
      </c>
      <c r="L17" s="63">
        <v>7380084</v>
      </c>
      <c r="M17" s="63">
        <v>6565943</v>
      </c>
      <c r="N17" s="63">
        <v>813214</v>
      </c>
      <c r="O17" s="148">
        <v>927</v>
      </c>
      <c r="P17" s="148">
        <v>1008</v>
      </c>
      <c r="Q17" s="63">
        <v>5459179</v>
      </c>
      <c r="R17" s="63">
        <v>35161691</v>
      </c>
      <c r="S17" s="63">
        <v>3108963</v>
      </c>
      <c r="T17" s="63">
        <v>129213</v>
      </c>
      <c r="U17" s="63">
        <v>3002180</v>
      </c>
      <c r="V17" s="63">
        <v>2689774</v>
      </c>
      <c r="W17" s="63">
        <v>106783</v>
      </c>
      <c r="X17" s="149">
        <v>0</v>
      </c>
    </row>
    <row r="18" spans="1:24" ht="12">
      <c r="A18" s="50">
        <v>8</v>
      </c>
      <c r="B18" s="8"/>
      <c r="C18" s="51" t="s">
        <v>50</v>
      </c>
      <c r="D18" s="62"/>
      <c r="E18" s="63">
        <v>2976369</v>
      </c>
      <c r="F18" s="63">
        <v>1704293</v>
      </c>
      <c r="G18" s="63">
        <v>148077</v>
      </c>
      <c r="H18" s="63">
        <v>1312327</v>
      </c>
      <c r="I18" s="63">
        <v>2206519</v>
      </c>
      <c r="J18" s="63">
        <v>1127540</v>
      </c>
      <c r="K18" s="63">
        <v>1078979</v>
      </c>
      <c r="L18" s="63">
        <v>1830613</v>
      </c>
      <c r="M18" s="63">
        <v>1558824</v>
      </c>
      <c r="N18" s="63">
        <v>271744</v>
      </c>
      <c r="O18" s="148">
        <v>45</v>
      </c>
      <c r="P18" s="148">
        <v>15561</v>
      </c>
      <c r="Q18" s="63">
        <v>2535523</v>
      </c>
      <c r="R18" s="63">
        <v>12729282</v>
      </c>
      <c r="S18" s="63">
        <v>455560</v>
      </c>
      <c r="T18" s="63">
        <v>97984</v>
      </c>
      <c r="U18" s="63">
        <v>442618</v>
      </c>
      <c r="V18" s="63">
        <v>376551</v>
      </c>
      <c r="W18" s="63">
        <v>12942</v>
      </c>
      <c r="X18" s="149">
        <v>0</v>
      </c>
    </row>
    <row r="19" spans="1:24" ht="12">
      <c r="A19" s="50">
        <v>9</v>
      </c>
      <c r="B19" s="8"/>
      <c r="C19" s="51" t="s">
        <v>51</v>
      </c>
      <c r="D19" s="62"/>
      <c r="E19" s="63">
        <v>3426690</v>
      </c>
      <c r="F19" s="63">
        <v>1509154</v>
      </c>
      <c r="G19" s="63">
        <v>170113</v>
      </c>
      <c r="H19" s="63">
        <v>900308</v>
      </c>
      <c r="I19" s="63">
        <v>583079</v>
      </c>
      <c r="J19" s="63">
        <v>178565</v>
      </c>
      <c r="K19" s="63">
        <v>404514</v>
      </c>
      <c r="L19" s="63">
        <v>3047258</v>
      </c>
      <c r="M19" s="63">
        <v>2720016</v>
      </c>
      <c r="N19" s="63">
        <v>327242</v>
      </c>
      <c r="O19" s="148">
        <v>0</v>
      </c>
      <c r="P19" s="148">
        <v>0</v>
      </c>
      <c r="Q19" s="63">
        <v>2023156</v>
      </c>
      <c r="R19" s="63">
        <v>11659758</v>
      </c>
      <c r="S19" s="63">
        <v>1076695</v>
      </c>
      <c r="T19" s="63">
        <v>86078</v>
      </c>
      <c r="U19" s="63">
        <v>1067133</v>
      </c>
      <c r="V19" s="63">
        <v>948317</v>
      </c>
      <c r="W19" s="63">
        <v>9562</v>
      </c>
      <c r="X19" s="149">
        <v>0</v>
      </c>
    </row>
    <row r="20" spans="1:24" ht="12">
      <c r="A20" s="52">
        <v>10</v>
      </c>
      <c r="B20" s="53"/>
      <c r="C20" s="54" t="s">
        <v>52</v>
      </c>
      <c r="D20" s="64"/>
      <c r="E20" s="65">
        <v>2368805</v>
      </c>
      <c r="F20" s="65">
        <v>1163235</v>
      </c>
      <c r="G20" s="65">
        <v>67005</v>
      </c>
      <c r="H20" s="65">
        <v>935279</v>
      </c>
      <c r="I20" s="65">
        <v>1169302</v>
      </c>
      <c r="J20" s="65">
        <v>737019</v>
      </c>
      <c r="K20" s="65">
        <v>432283</v>
      </c>
      <c r="L20" s="65">
        <v>1963141</v>
      </c>
      <c r="M20" s="65">
        <v>1674178</v>
      </c>
      <c r="N20" s="65">
        <v>288952</v>
      </c>
      <c r="O20" s="150">
        <v>11</v>
      </c>
      <c r="P20" s="150">
        <v>0</v>
      </c>
      <c r="Q20" s="65">
        <v>1763519</v>
      </c>
      <c r="R20" s="65">
        <v>9430286</v>
      </c>
      <c r="S20" s="65">
        <v>540148</v>
      </c>
      <c r="T20" s="65">
        <v>51584</v>
      </c>
      <c r="U20" s="65">
        <v>520010</v>
      </c>
      <c r="V20" s="65">
        <v>430267</v>
      </c>
      <c r="W20" s="65">
        <v>20138</v>
      </c>
      <c r="X20" s="149">
        <v>0</v>
      </c>
    </row>
    <row r="21" spans="1:24" ht="12">
      <c r="A21" s="50">
        <v>11</v>
      </c>
      <c r="B21" s="8"/>
      <c r="C21" s="51" t="s">
        <v>53</v>
      </c>
      <c r="D21" s="62"/>
      <c r="E21" s="63">
        <v>2960430</v>
      </c>
      <c r="F21" s="63">
        <v>1286316</v>
      </c>
      <c r="G21" s="63">
        <v>98492</v>
      </c>
      <c r="H21" s="63">
        <v>689018</v>
      </c>
      <c r="I21" s="63">
        <v>1454837</v>
      </c>
      <c r="J21" s="63">
        <v>38721</v>
      </c>
      <c r="K21" s="63">
        <v>1416116</v>
      </c>
      <c r="L21" s="63">
        <v>2046797</v>
      </c>
      <c r="M21" s="63">
        <v>1822704</v>
      </c>
      <c r="N21" s="63">
        <v>224093</v>
      </c>
      <c r="O21" s="148">
        <v>0</v>
      </c>
      <c r="P21" s="148">
        <v>0</v>
      </c>
      <c r="Q21" s="63">
        <v>1134827</v>
      </c>
      <c r="R21" s="63">
        <v>9670717</v>
      </c>
      <c r="S21" s="63">
        <v>482870</v>
      </c>
      <c r="T21" s="63">
        <v>56150</v>
      </c>
      <c r="U21" s="63">
        <v>447619</v>
      </c>
      <c r="V21" s="63">
        <v>358576</v>
      </c>
      <c r="W21" s="63">
        <v>35251</v>
      </c>
      <c r="X21" s="149">
        <v>0</v>
      </c>
    </row>
    <row r="22" spans="1:24" ht="12">
      <c r="A22" s="50">
        <v>12</v>
      </c>
      <c r="B22" s="8"/>
      <c r="C22" s="51" t="s">
        <v>54</v>
      </c>
      <c r="D22" s="62"/>
      <c r="E22" s="63">
        <v>10278381</v>
      </c>
      <c r="F22" s="63">
        <v>5378938</v>
      </c>
      <c r="G22" s="63">
        <v>460033</v>
      </c>
      <c r="H22" s="63">
        <v>3188352</v>
      </c>
      <c r="I22" s="63">
        <v>4459974</v>
      </c>
      <c r="J22" s="63">
        <v>1232932</v>
      </c>
      <c r="K22" s="63">
        <v>3227042</v>
      </c>
      <c r="L22" s="63">
        <v>6819477</v>
      </c>
      <c r="M22" s="63">
        <v>5841873</v>
      </c>
      <c r="N22" s="63">
        <v>977604</v>
      </c>
      <c r="O22" s="148">
        <v>0</v>
      </c>
      <c r="P22" s="148">
        <v>0</v>
      </c>
      <c r="Q22" s="63">
        <v>3718788</v>
      </c>
      <c r="R22" s="63">
        <v>34303943</v>
      </c>
      <c r="S22" s="63">
        <v>2882191</v>
      </c>
      <c r="T22" s="63">
        <v>359227</v>
      </c>
      <c r="U22" s="63">
        <v>2812347</v>
      </c>
      <c r="V22" s="63">
        <v>2516452</v>
      </c>
      <c r="W22" s="63">
        <v>69844</v>
      </c>
      <c r="X22" s="149">
        <v>0</v>
      </c>
    </row>
    <row r="23" spans="1:24" ht="12">
      <c r="A23" s="50">
        <v>13</v>
      </c>
      <c r="B23" s="8"/>
      <c r="C23" s="51" t="s">
        <v>59</v>
      </c>
      <c r="D23" s="62"/>
      <c r="E23" s="63">
        <v>3315250</v>
      </c>
      <c r="F23" s="63">
        <v>1888013</v>
      </c>
      <c r="G23" s="63">
        <v>100690</v>
      </c>
      <c r="H23" s="63">
        <v>1814170</v>
      </c>
      <c r="I23" s="63">
        <v>1750506</v>
      </c>
      <c r="J23" s="63">
        <v>995629</v>
      </c>
      <c r="K23" s="63">
        <v>754877</v>
      </c>
      <c r="L23" s="63">
        <v>3528316</v>
      </c>
      <c r="M23" s="63">
        <v>3171869</v>
      </c>
      <c r="N23" s="63">
        <v>355549</v>
      </c>
      <c r="O23" s="148">
        <v>898</v>
      </c>
      <c r="P23" s="148">
        <v>0</v>
      </c>
      <c r="Q23" s="63">
        <v>2808458</v>
      </c>
      <c r="R23" s="63">
        <v>15205403</v>
      </c>
      <c r="S23" s="63">
        <v>669793</v>
      </c>
      <c r="T23" s="63">
        <v>97038</v>
      </c>
      <c r="U23" s="63">
        <v>665147</v>
      </c>
      <c r="V23" s="63">
        <v>534334</v>
      </c>
      <c r="W23" s="63">
        <v>4646</v>
      </c>
      <c r="X23" s="149">
        <v>0</v>
      </c>
    </row>
    <row r="24" spans="1:24" ht="12">
      <c r="A24" s="50"/>
      <c r="B24" s="8"/>
      <c r="C24" s="51"/>
      <c r="D24" s="62"/>
      <c r="E24" s="63"/>
      <c r="F24" s="63"/>
      <c r="G24" s="63"/>
      <c r="H24" s="63"/>
      <c r="I24" s="63"/>
      <c r="J24" s="63"/>
      <c r="K24" s="63"/>
      <c r="L24" s="63"/>
      <c r="M24" s="63"/>
      <c r="N24" s="63"/>
      <c r="O24" s="148"/>
      <c r="P24" s="148"/>
      <c r="Q24" s="63"/>
      <c r="R24" s="63"/>
      <c r="S24" s="63"/>
      <c r="T24" s="63"/>
      <c r="U24" s="63"/>
      <c r="V24" s="63"/>
      <c r="W24" s="63"/>
      <c r="X24" s="63"/>
    </row>
    <row r="25" spans="1:24" ht="12">
      <c r="A25" s="58" t="s">
        <v>32</v>
      </c>
      <c r="B25" s="59"/>
      <c r="C25" s="59"/>
      <c r="D25" s="60"/>
      <c r="E25" s="61">
        <f aca="true" t="shared" si="1" ref="E25:X25">SUM(E11:E23)</f>
        <v>88512822</v>
      </c>
      <c r="F25" s="61">
        <f t="shared" si="1"/>
        <v>39959003</v>
      </c>
      <c r="G25" s="61">
        <f t="shared" si="1"/>
        <v>4604288</v>
      </c>
      <c r="H25" s="61">
        <f t="shared" si="1"/>
        <v>34549890</v>
      </c>
      <c r="I25" s="61">
        <f t="shared" si="1"/>
        <v>33802240</v>
      </c>
      <c r="J25" s="61">
        <f t="shared" si="1"/>
        <v>9783655</v>
      </c>
      <c r="K25" s="61">
        <f t="shared" si="1"/>
        <v>24018585</v>
      </c>
      <c r="L25" s="61">
        <f t="shared" si="1"/>
        <v>70082995</v>
      </c>
      <c r="M25" s="61">
        <f t="shared" si="1"/>
        <v>62075856</v>
      </c>
      <c r="N25" s="61">
        <f t="shared" si="1"/>
        <v>7997003</v>
      </c>
      <c r="O25" s="154">
        <f t="shared" si="1"/>
        <v>10136</v>
      </c>
      <c r="P25" s="154">
        <f t="shared" si="1"/>
        <v>367724</v>
      </c>
      <c r="Q25" s="61">
        <f t="shared" si="1"/>
        <v>45931711</v>
      </c>
      <c r="R25" s="61">
        <f t="shared" si="1"/>
        <v>317810673</v>
      </c>
      <c r="S25" s="61">
        <f t="shared" si="1"/>
        <v>25672819</v>
      </c>
      <c r="T25" s="61">
        <f t="shared" si="1"/>
        <v>2269138</v>
      </c>
      <c r="U25" s="61">
        <f t="shared" si="1"/>
        <v>23148025</v>
      </c>
      <c r="V25" s="61">
        <f t="shared" si="1"/>
        <v>19808756</v>
      </c>
      <c r="W25" s="61">
        <f t="shared" si="1"/>
        <v>2524794</v>
      </c>
      <c r="X25" s="61">
        <f t="shared" si="1"/>
        <v>0</v>
      </c>
    </row>
    <row r="26" spans="1:24" ht="12">
      <c r="A26" s="58"/>
      <c r="B26" s="59"/>
      <c r="C26" s="59"/>
      <c r="D26" s="60"/>
      <c r="E26" s="63"/>
      <c r="F26" s="63"/>
      <c r="G26" s="63"/>
      <c r="H26" s="63"/>
      <c r="I26" s="63"/>
      <c r="J26" s="63"/>
      <c r="K26" s="63"/>
      <c r="L26" s="63"/>
      <c r="M26" s="63"/>
      <c r="N26" s="63"/>
      <c r="O26" s="148"/>
      <c r="P26" s="148"/>
      <c r="Q26" s="63"/>
      <c r="R26" s="63"/>
      <c r="S26" s="63"/>
      <c r="T26" s="63"/>
      <c r="U26" s="63"/>
      <c r="V26" s="63"/>
      <c r="W26" s="63"/>
      <c r="X26" s="63"/>
    </row>
    <row r="27" spans="1:24" ht="12">
      <c r="A27" s="50">
        <v>1</v>
      </c>
      <c r="B27" s="8"/>
      <c r="C27" s="51" t="s">
        <v>60</v>
      </c>
      <c r="D27" s="62"/>
      <c r="E27" s="63">
        <v>1921391</v>
      </c>
      <c r="F27" s="63">
        <v>1091056</v>
      </c>
      <c r="G27" s="63">
        <v>92807</v>
      </c>
      <c r="H27" s="63">
        <v>603138</v>
      </c>
      <c r="I27" s="63">
        <v>1422595</v>
      </c>
      <c r="J27" s="63">
        <v>328851</v>
      </c>
      <c r="K27" s="63">
        <v>1093744</v>
      </c>
      <c r="L27" s="63">
        <v>2196362</v>
      </c>
      <c r="M27" s="63">
        <v>1870037</v>
      </c>
      <c r="N27" s="63">
        <v>326265</v>
      </c>
      <c r="O27" s="148">
        <v>60</v>
      </c>
      <c r="P27" s="148">
        <v>0</v>
      </c>
      <c r="Q27" s="63">
        <v>1583880</v>
      </c>
      <c r="R27" s="63">
        <v>8911229</v>
      </c>
      <c r="S27" s="63">
        <v>893433</v>
      </c>
      <c r="T27" s="63">
        <v>19875</v>
      </c>
      <c r="U27" s="63">
        <v>875569</v>
      </c>
      <c r="V27" s="63">
        <v>814026</v>
      </c>
      <c r="W27" s="148">
        <v>17864</v>
      </c>
      <c r="X27" s="63">
        <v>0</v>
      </c>
    </row>
    <row r="28" spans="1:24" ht="12">
      <c r="A28" s="50">
        <v>2</v>
      </c>
      <c r="B28" s="8"/>
      <c r="C28" s="51" t="s">
        <v>55</v>
      </c>
      <c r="D28" s="62"/>
      <c r="E28" s="63">
        <v>546733</v>
      </c>
      <c r="F28" s="63">
        <v>507200</v>
      </c>
      <c r="G28" s="63">
        <v>22999</v>
      </c>
      <c r="H28" s="63">
        <v>102753</v>
      </c>
      <c r="I28" s="63">
        <v>258348</v>
      </c>
      <c r="J28" s="63">
        <v>175058</v>
      </c>
      <c r="K28" s="63">
        <v>83290</v>
      </c>
      <c r="L28" s="63">
        <v>352581</v>
      </c>
      <c r="M28" s="63">
        <v>290722</v>
      </c>
      <c r="N28" s="63">
        <v>61859</v>
      </c>
      <c r="O28" s="148">
        <v>0</v>
      </c>
      <c r="P28" s="148">
        <v>0</v>
      </c>
      <c r="Q28" s="63">
        <v>238531</v>
      </c>
      <c r="R28" s="63">
        <v>2029145</v>
      </c>
      <c r="S28" s="63">
        <v>213793</v>
      </c>
      <c r="T28" s="63">
        <v>29161</v>
      </c>
      <c r="U28" s="63">
        <v>213793</v>
      </c>
      <c r="V28" s="63">
        <v>192551</v>
      </c>
      <c r="W28" s="148">
        <v>0</v>
      </c>
      <c r="X28" s="63">
        <v>0</v>
      </c>
    </row>
    <row r="29" spans="1:24" ht="12">
      <c r="A29" s="50">
        <v>3</v>
      </c>
      <c r="B29" s="8"/>
      <c r="C29" s="51" t="s">
        <v>56</v>
      </c>
      <c r="D29" s="62"/>
      <c r="E29" s="63">
        <v>577904</v>
      </c>
      <c r="F29" s="63">
        <v>255658</v>
      </c>
      <c r="G29" s="63">
        <v>6795</v>
      </c>
      <c r="H29" s="63">
        <v>72664</v>
      </c>
      <c r="I29" s="63">
        <v>156170</v>
      </c>
      <c r="J29" s="63">
        <v>85837</v>
      </c>
      <c r="K29" s="63">
        <v>70333</v>
      </c>
      <c r="L29" s="63">
        <v>519823</v>
      </c>
      <c r="M29" s="63">
        <v>457200</v>
      </c>
      <c r="N29" s="63">
        <v>61416</v>
      </c>
      <c r="O29" s="148">
        <v>1207</v>
      </c>
      <c r="P29" s="148">
        <v>3362</v>
      </c>
      <c r="Q29" s="63">
        <v>283432</v>
      </c>
      <c r="R29" s="63">
        <v>1875808</v>
      </c>
      <c r="S29" s="63">
        <v>182657</v>
      </c>
      <c r="T29" s="63">
        <v>30570</v>
      </c>
      <c r="U29" s="63">
        <v>180639</v>
      </c>
      <c r="V29" s="63">
        <v>153434</v>
      </c>
      <c r="W29" s="148">
        <v>2018</v>
      </c>
      <c r="X29" s="63">
        <v>0</v>
      </c>
    </row>
    <row r="30" spans="1:24" ht="12">
      <c r="A30" s="50">
        <v>4</v>
      </c>
      <c r="B30" s="8"/>
      <c r="C30" s="51" t="s">
        <v>10</v>
      </c>
      <c r="D30" s="62"/>
      <c r="E30" s="63">
        <v>1008149</v>
      </c>
      <c r="F30" s="63">
        <v>423492</v>
      </c>
      <c r="G30" s="63">
        <v>32595</v>
      </c>
      <c r="H30" s="63">
        <v>265302</v>
      </c>
      <c r="I30" s="63">
        <v>495614</v>
      </c>
      <c r="J30" s="63">
        <v>382670</v>
      </c>
      <c r="K30" s="63">
        <v>112944</v>
      </c>
      <c r="L30" s="63">
        <v>730506</v>
      </c>
      <c r="M30" s="63">
        <v>620481</v>
      </c>
      <c r="N30" s="63">
        <v>109796</v>
      </c>
      <c r="O30" s="148">
        <v>229</v>
      </c>
      <c r="P30" s="148">
        <v>0</v>
      </c>
      <c r="Q30" s="63">
        <v>774808</v>
      </c>
      <c r="R30" s="63">
        <v>3730466</v>
      </c>
      <c r="S30" s="63">
        <v>126040</v>
      </c>
      <c r="T30" s="63">
        <v>17310</v>
      </c>
      <c r="U30" s="63">
        <v>118652</v>
      </c>
      <c r="V30" s="63">
        <v>101109</v>
      </c>
      <c r="W30" s="148">
        <v>7388</v>
      </c>
      <c r="X30" s="63">
        <v>0</v>
      </c>
    </row>
    <row r="31" spans="1:24" ht="12">
      <c r="A31" s="52">
        <v>5</v>
      </c>
      <c r="B31" s="53"/>
      <c r="C31" s="54" t="s">
        <v>57</v>
      </c>
      <c r="D31" s="64"/>
      <c r="E31" s="65">
        <v>924932</v>
      </c>
      <c r="F31" s="65">
        <v>316783</v>
      </c>
      <c r="G31" s="65">
        <v>23438</v>
      </c>
      <c r="H31" s="65">
        <v>231388</v>
      </c>
      <c r="I31" s="65">
        <v>477325</v>
      </c>
      <c r="J31" s="65">
        <v>360975</v>
      </c>
      <c r="K31" s="65">
        <v>116350</v>
      </c>
      <c r="L31" s="65">
        <v>651978</v>
      </c>
      <c r="M31" s="65">
        <v>557270</v>
      </c>
      <c r="N31" s="65">
        <v>93823</v>
      </c>
      <c r="O31" s="150">
        <v>885</v>
      </c>
      <c r="P31" s="150">
        <v>0</v>
      </c>
      <c r="Q31" s="65">
        <v>645937</v>
      </c>
      <c r="R31" s="65">
        <v>3271781</v>
      </c>
      <c r="S31" s="65">
        <v>195081</v>
      </c>
      <c r="T31" s="65">
        <v>26971</v>
      </c>
      <c r="U31" s="65">
        <v>178916</v>
      </c>
      <c r="V31" s="65">
        <v>135037</v>
      </c>
      <c r="W31" s="150">
        <v>16165</v>
      </c>
      <c r="X31" s="65">
        <v>0</v>
      </c>
    </row>
    <row r="32" spans="1:24" ht="12">
      <c r="A32" s="50">
        <v>6</v>
      </c>
      <c r="B32" s="8"/>
      <c r="C32" s="51" t="s">
        <v>58</v>
      </c>
      <c r="D32" s="62"/>
      <c r="E32" s="63">
        <v>442519</v>
      </c>
      <c r="F32" s="63">
        <v>352810</v>
      </c>
      <c r="G32" s="63">
        <v>3181</v>
      </c>
      <c r="H32" s="63">
        <v>92044</v>
      </c>
      <c r="I32" s="63">
        <v>90105</v>
      </c>
      <c r="J32" s="63">
        <v>5825</v>
      </c>
      <c r="K32" s="63">
        <v>84280</v>
      </c>
      <c r="L32" s="63">
        <v>256716</v>
      </c>
      <c r="M32" s="63">
        <v>225668</v>
      </c>
      <c r="N32" s="63">
        <v>31048</v>
      </c>
      <c r="O32" s="148">
        <v>0</v>
      </c>
      <c r="P32" s="148">
        <v>0</v>
      </c>
      <c r="Q32" s="63">
        <v>250282</v>
      </c>
      <c r="R32" s="63">
        <v>1487657</v>
      </c>
      <c r="S32" s="63">
        <v>492854</v>
      </c>
      <c r="T32" s="63">
        <v>0</v>
      </c>
      <c r="U32" s="63">
        <v>450471</v>
      </c>
      <c r="V32" s="63">
        <v>180899</v>
      </c>
      <c r="W32" s="148">
        <v>42383</v>
      </c>
      <c r="X32" s="63">
        <v>0</v>
      </c>
    </row>
    <row r="33" spans="1:24" ht="12">
      <c r="A33" s="50"/>
      <c r="B33" s="8"/>
      <c r="C33" s="51"/>
      <c r="D33" s="62"/>
      <c r="E33" s="63"/>
      <c r="F33" s="63"/>
      <c r="G33" s="63"/>
      <c r="H33" s="63"/>
      <c r="I33" s="63"/>
      <c r="J33" s="63"/>
      <c r="K33" s="63"/>
      <c r="L33" s="63"/>
      <c r="M33" s="63"/>
      <c r="N33" s="63"/>
      <c r="O33" s="63"/>
      <c r="P33" s="63"/>
      <c r="Q33" s="63"/>
      <c r="R33" s="63"/>
      <c r="S33" s="63"/>
      <c r="T33" s="63"/>
      <c r="U33" s="63"/>
      <c r="V33" s="63"/>
      <c r="W33" s="63"/>
      <c r="X33" s="63"/>
    </row>
    <row r="34" spans="1:24" ht="12">
      <c r="A34" s="58" t="s">
        <v>62</v>
      </c>
      <c r="B34" s="59"/>
      <c r="C34" s="59"/>
      <c r="D34" s="60"/>
      <c r="E34" s="61">
        <f aca="true" t="shared" si="2" ref="E34:X34">SUM(E27:E32)</f>
        <v>5421628</v>
      </c>
      <c r="F34" s="61">
        <f t="shared" si="2"/>
        <v>2946999</v>
      </c>
      <c r="G34" s="61">
        <f t="shared" si="2"/>
        <v>181815</v>
      </c>
      <c r="H34" s="61">
        <f t="shared" si="2"/>
        <v>1367289</v>
      </c>
      <c r="I34" s="61">
        <f t="shared" si="2"/>
        <v>2900157</v>
      </c>
      <c r="J34" s="61">
        <f t="shared" si="2"/>
        <v>1339216</v>
      </c>
      <c r="K34" s="61">
        <f t="shared" si="2"/>
        <v>1560941</v>
      </c>
      <c r="L34" s="61">
        <f t="shared" si="2"/>
        <v>4707966</v>
      </c>
      <c r="M34" s="61">
        <f t="shared" si="2"/>
        <v>4021378</v>
      </c>
      <c r="N34" s="61">
        <f t="shared" si="2"/>
        <v>684207</v>
      </c>
      <c r="O34" s="61">
        <f t="shared" si="2"/>
        <v>2381</v>
      </c>
      <c r="P34" s="61">
        <f t="shared" si="2"/>
        <v>3362</v>
      </c>
      <c r="Q34" s="61">
        <f t="shared" si="2"/>
        <v>3776870</v>
      </c>
      <c r="R34" s="61">
        <f t="shared" si="2"/>
        <v>21306086</v>
      </c>
      <c r="S34" s="61">
        <f t="shared" si="2"/>
        <v>2103858</v>
      </c>
      <c r="T34" s="61">
        <f t="shared" si="2"/>
        <v>123887</v>
      </c>
      <c r="U34" s="61">
        <f t="shared" si="2"/>
        <v>2018040</v>
      </c>
      <c r="V34" s="61">
        <f t="shared" si="2"/>
        <v>1577056</v>
      </c>
      <c r="W34" s="61">
        <f t="shared" si="2"/>
        <v>85818</v>
      </c>
      <c r="X34" s="61">
        <f t="shared" si="2"/>
        <v>0</v>
      </c>
    </row>
    <row r="35" spans="1:24" ht="12.75" thickBot="1">
      <c r="A35" s="66"/>
      <c r="B35" s="67"/>
      <c r="C35" s="67"/>
      <c r="D35" s="68"/>
      <c r="E35" s="69"/>
      <c r="F35" s="69"/>
      <c r="G35" s="69"/>
      <c r="H35" s="69"/>
      <c r="I35" s="69"/>
      <c r="J35" s="69"/>
      <c r="K35" s="69"/>
      <c r="L35" s="69"/>
      <c r="M35" s="69"/>
      <c r="N35" s="69"/>
      <c r="O35" s="69"/>
      <c r="P35" s="69"/>
      <c r="Q35" s="69"/>
      <c r="R35" s="69"/>
      <c r="S35" s="69"/>
      <c r="T35" s="69"/>
      <c r="U35" s="69"/>
      <c r="V35" s="69"/>
      <c r="W35" s="69"/>
      <c r="X35" s="69"/>
    </row>
    <row r="36" spans="5:24" s="176" customFormat="1" ht="12">
      <c r="E36" s="176">
        <v>14</v>
      </c>
      <c r="F36" s="176">
        <v>14</v>
      </c>
      <c r="G36" s="176">
        <v>14</v>
      </c>
      <c r="H36" s="176">
        <v>14</v>
      </c>
      <c r="I36" s="176">
        <v>14</v>
      </c>
      <c r="J36" s="176">
        <v>14</v>
      </c>
      <c r="K36" s="176">
        <v>14</v>
      </c>
      <c r="L36" s="176">
        <v>14</v>
      </c>
      <c r="M36" s="176">
        <v>14</v>
      </c>
      <c r="N36" s="176">
        <v>14</v>
      </c>
      <c r="O36" s="176">
        <v>14</v>
      </c>
      <c r="P36" s="176">
        <v>14</v>
      </c>
      <c r="Q36" s="176">
        <v>14</v>
      </c>
      <c r="R36" s="176">
        <v>14</v>
      </c>
      <c r="S36" s="177">
        <v>14</v>
      </c>
      <c r="T36" s="177">
        <v>14</v>
      </c>
      <c r="U36" s="177">
        <v>14</v>
      </c>
      <c r="V36" s="177">
        <v>14</v>
      </c>
      <c r="W36" s="177">
        <v>14</v>
      </c>
      <c r="X36" s="177">
        <v>14</v>
      </c>
    </row>
    <row r="37" spans="5:24" s="176" customFormat="1" ht="12">
      <c r="E37" s="176">
        <v>1</v>
      </c>
      <c r="F37" s="176">
        <v>3</v>
      </c>
      <c r="G37" s="176">
        <v>4</v>
      </c>
      <c r="H37" s="176">
        <v>5</v>
      </c>
      <c r="I37" s="176">
        <v>6</v>
      </c>
      <c r="J37" s="176">
        <v>7</v>
      </c>
      <c r="K37" s="176">
        <v>8</v>
      </c>
      <c r="L37" s="176">
        <v>9</v>
      </c>
      <c r="M37" s="176">
        <v>10</v>
      </c>
      <c r="N37" s="176">
        <v>11</v>
      </c>
      <c r="O37" s="176">
        <v>12</v>
      </c>
      <c r="P37" s="176">
        <v>14</v>
      </c>
      <c r="Q37" s="176">
        <v>15</v>
      </c>
      <c r="R37" s="176">
        <v>23</v>
      </c>
      <c r="S37" s="177">
        <v>17</v>
      </c>
      <c r="T37" s="177">
        <v>18</v>
      </c>
      <c r="U37" s="177">
        <v>19</v>
      </c>
      <c r="V37" s="177">
        <v>20</v>
      </c>
      <c r="W37" s="177">
        <v>21</v>
      </c>
      <c r="X37" s="177">
        <v>22</v>
      </c>
    </row>
    <row r="38" spans="5:24" s="176" customFormat="1" ht="12">
      <c r="E38" s="176">
        <v>5</v>
      </c>
      <c r="F38" s="176">
        <v>5</v>
      </c>
      <c r="G38" s="176">
        <v>5</v>
      </c>
      <c r="H38" s="176">
        <v>5</v>
      </c>
      <c r="I38" s="176">
        <v>5</v>
      </c>
      <c r="J38" s="176">
        <v>5</v>
      </c>
      <c r="K38" s="176">
        <v>5</v>
      </c>
      <c r="L38" s="176">
        <v>5</v>
      </c>
      <c r="M38" s="176">
        <v>5</v>
      </c>
      <c r="N38" s="176">
        <v>5</v>
      </c>
      <c r="O38" s="176">
        <v>5</v>
      </c>
      <c r="P38" s="176">
        <v>5</v>
      </c>
      <c r="Q38" s="176">
        <v>5</v>
      </c>
      <c r="R38" s="176">
        <v>5</v>
      </c>
      <c r="S38" s="177">
        <v>3</v>
      </c>
      <c r="T38" s="177">
        <v>3</v>
      </c>
      <c r="U38" s="177">
        <v>3</v>
      </c>
      <c r="V38" s="177">
        <v>3</v>
      </c>
      <c r="W38" s="177">
        <v>3</v>
      </c>
      <c r="X38" s="177">
        <v>3</v>
      </c>
    </row>
    <row r="39" spans="3:19" ht="12">
      <c r="C39" s="49" t="s">
        <v>92</v>
      </c>
      <c r="R39" s="74"/>
      <c r="S39" s="74"/>
    </row>
    <row r="40" spans="5:24" ht="14.25">
      <c r="E40" s="73"/>
      <c r="F40" s="73"/>
      <c r="G40" s="73"/>
      <c r="H40" s="73"/>
      <c r="I40" s="73"/>
      <c r="J40" s="73"/>
      <c r="K40" s="73"/>
      <c r="L40" s="73"/>
      <c r="M40" s="73"/>
      <c r="N40" s="73"/>
      <c r="O40" s="73"/>
      <c r="P40" s="73"/>
      <c r="Q40" s="73"/>
      <c r="R40" s="73"/>
      <c r="S40" s="73"/>
      <c r="T40" s="73"/>
      <c r="U40" s="73"/>
      <c r="V40" s="73"/>
      <c r="W40" s="73"/>
      <c r="X40" s="73"/>
    </row>
  </sheetData>
  <sheetProtection/>
  <printOptions/>
  <pageMargins left="0.75" right="0.75" top="1" bottom="1" header="0.512" footer="0.512"/>
  <pageSetup fitToWidth="0" fitToHeight="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F40"/>
  <sheetViews>
    <sheetView view="pageBreakPreview" zoomScaleNormal="75" zoomScaleSheetLayoutView="100" zoomScalePageLayoutView="0" workbookViewId="0" topLeftCell="A1">
      <selection activeCell="C13" sqref="C13"/>
    </sheetView>
  </sheetViews>
  <sheetFormatPr defaultColWidth="8.796875" defaultRowHeight="15"/>
  <cols>
    <col min="1" max="1" width="3.8984375" style="78" customWidth="1"/>
    <col min="2" max="2" width="16.59765625" style="78" customWidth="1"/>
    <col min="3" max="3" width="15.09765625" style="79" customWidth="1"/>
    <col min="4" max="6" width="15.09765625" style="2" customWidth="1"/>
    <col min="7" max="16384" width="9" style="78" customWidth="1"/>
  </cols>
  <sheetData>
    <row r="1" ht="15" customHeight="1">
      <c r="C1" s="108" t="s">
        <v>87</v>
      </c>
    </row>
    <row r="2" spans="3:6" ht="15" customHeight="1" thickBot="1">
      <c r="C2" s="109" t="s">
        <v>88</v>
      </c>
      <c r="D2" s="1"/>
      <c r="E2" s="1"/>
      <c r="F2" s="1"/>
    </row>
    <row r="3" spans="3:6" ht="15" customHeight="1">
      <c r="C3" s="109"/>
      <c r="D3" s="104"/>
      <c r="E3" s="3"/>
      <c r="F3" s="3"/>
    </row>
    <row r="4" spans="3:6" ht="15" customHeight="1">
      <c r="C4" s="109"/>
      <c r="D4" s="23" t="s">
        <v>0</v>
      </c>
      <c r="E4" s="4" t="s">
        <v>68</v>
      </c>
      <c r="F4" s="4" t="s">
        <v>2</v>
      </c>
    </row>
    <row r="5" spans="3:6" ht="15" customHeight="1">
      <c r="C5" s="109"/>
      <c r="D5" s="105"/>
      <c r="E5" s="75"/>
      <c r="F5" s="75"/>
    </row>
    <row r="6" spans="3:6" ht="15" customHeight="1">
      <c r="C6" s="109"/>
      <c r="D6" s="106" t="s">
        <v>1</v>
      </c>
      <c r="E6" s="76" t="s">
        <v>3</v>
      </c>
      <c r="F6" s="76" t="s">
        <v>3</v>
      </c>
    </row>
    <row r="7" spans="3:6" ht="15" customHeight="1">
      <c r="C7" s="109"/>
      <c r="D7" s="71"/>
      <c r="E7" s="72"/>
      <c r="F7" s="72"/>
    </row>
    <row r="8" spans="1:6" s="83" customFormat="1" ht="15" customHeight="1">
      <c r="A8" s="80"/>
      <c r="B8" s="81"/>
      <c r="C8" s="107"/>
      <c r="D8" s="82" t="s">
        <v>63</v>
      </c>
      <c r="E8" s="82" t="s">
        <v>64</v>
      </c>
      <c r="F8" s="82" t="s">
        <v>65</v>
      </c>
    </row>
    <row r="9" spans="1:6" ht="15" customHeight="1">
      <c r="A9" s="84" t="s">
        <v>31</v>
      </c>
      <c r="B9" s="85"/>
      <c r="C9" s="101">
        <f>SUM(C25,C34)</f>
        <v>372624127</v>
      </c>
      <c r="D9" s="86">
        <f>D25+D34</f>
        <v>344540456</v>
      </c>
      <c r="E9" s="86">
        <f>E25+E34</f>
        <v>0</v>
      </c>
      <c r="F9" s="86">
        <f>F25+F34</f>
        <v>28083671</v>
      </c>
    </row>
    <row r="10" spans="1:6" ht="15" customHeight="1">
      <c r="A10" s="19"/>
      <c r="B10" s="5"/>
      <c r="C10" s="101"/>
      <c r="D10" s="87"/>
      <c r="E10" s="87"/>
      <c r="F10" s="87"/>
    </row>
    <row r="11" spans="1:6" ht="15" customHeight="1">
      <c r="A11" s="19">
        <v>1</v>
      </c>
      <c r="B11" s="88" t="s">
        <v>6</v>
      </c>
      <c r="C11" s="101">
        <f aca="true" t="shared" si="0" ref="C11:C23">SUM(D11:F11)</f>
        <v>69584492</v>
      </c>
      <c r="D11" s="87">
        <v>64063647</v>
      </c>
      <c r="E11" s="151" t="s">
        <v>112</v>
      </c>
      <c r="F11" s="87">
        <v>5520845</v>
      </c>
    </row>
    <row r="12" spans="1:6" ht="15" customHeight="1">
      <c r="A12" s="19">
        <v>2</v>
      </c>
      <c r="B12" s="88" t="s">
        <v>7</v>
      </c>
      <c r="C12" s="101">
        <f t="shared" si="0"/>
        <v>36749089</v>
      </c>
      <c r="D12" s="87">
        <v>33443654</v>
      </c>
      <c r="E12" s="151" t="s">
        <v>112</v>
      </c>
      <c r="F12" s="87">
        <v>3305435</v>
      </c>
    </row>
    <row r="13" spans="1:6" ht="15" customHeight="1">
      <c r="A13" s="19">
        <v>3</v>
      </c>
      <c r="B13" s="88" t="s">
        <v>8</v>
      </c>
      <c r="C13" s="101">
        <f t="shared" si="0"/>
        <v>46952079</v>
      </c>
      <c r="D13" s="87">
        <v>42929359</v>
      </c>
      <c r="E13" s="151" t="s">
        <v>112</v>
      </c>
      <c r="F13" s="87">
        <v>4022720</v>
      </c>
    </row>
    <row r="14" spans="1:6" ht="15" customHeight="1">
      <c r="A14" s="19">
        <v>4</v>
      </c>
      <c r="B14" s="88" t="s">
        <v>9</v>
      </c>
      <c r="C14" s="101">
        <f t="shared" si="0"/>
        <v>20179940</v>
      </c>
      <c r="D14" s="87">
        <v>19329940</v>
      </c>
      <c r="E14" s="151" t="s">
        <v>112</v>
      </c>
      <c r="F14" s="87">
        <v>850000</v>
      </c>
    </row>
    <row r="15" spans="1:6" ht="15" customHeight="1">
      <c r="A15" s="89">
        <v>5</v>
      </c>
      <c r="B15" s="90" t="s">
        <v>47</v>
      </c>
      <c r="C15" s="102">
        <f t="shared" si="0"/>
        <v>23166953</v>
      </c>
      <c r="D15" s="91">
        <v>20866953</v>
      </c>
      <c r="E15" s="152" t="s">
        <v>112</v>
      </c>
      <c r="F15" s="91">
        <v>2300000</v>
      </c>
    </row>
    <row r="16" spans="1:6" ht="15" customHeight="1">
      <c r="A16" s="19">
        <v>6</v>
      </c>
      <c r="B16" s="88" t="s">
        <v>48</v>
      </c>
      <c r="C16" s="101">
        <f t="shared" si="0"/>
        <v>11410364</v>
      </c>
      <c r="D16" s="87">
        <v>10610364</v>
      </c>
      <c r="E16" s="151" t="s">
        <v>112</v>
      </c>
      <c r="F16" s="87">
        <v>800000</v>
      </c>
    </row>
    <row r="17" spans="1:6" ht="15" customHeight="1">
      <c r="A17" s="19">
        <v>7</v>
      </c>
      <c r="B17" s="88" t="s">
        <v>49</v>
      </c>
      <c r="C17" s="101">
        <f t="shared" si="0"/>
        <v>38195771</v>
      </c>
      <c r="D17" s="87">
        <v>36495771</v>
      </c>
      <c r="E17" s="151" t="s">
        <v>112</v>
      </c>
      <c r="F17" s="87">
        <v>1700000</v>
      </c>
    </row>
    <row r="18" spans="1:6" ht="15" customHeight="1">
      <c r="A18" s="19">
        <v>8</v>
      </c>
      <c r="B18" s="88" t="s">
        <v>50</v>
      </c>
      <c r="C18" s="101">
        <f>SUM(D18:F18)</f>
        <v>14805611</v>
      </c>
      <c r="D18" s="87">
        <v>13366811</v>
      </c>
      <c r="E18" s="151" t="s">
        <v>112</v>
      </c>
      <c r="F18" s="87">
        <v>1438800</v>
      </c>
    </row>
    <row r="19" spans="1:6" ht="15" customHeight="1">
      <c r="A19" s="19">
        <v>9</v>
      </c>
      <c r="B19" s="88" t="s">
        <v>51</v>
      </c>
      <c r="C19" s="101">
        <f t="shared" si="0"/>
        <v>12939662</v>
      </c>
      <c r="D19" s="87">
        <v>12939662</v>
      </c>
      <c r="E19" s="151" t="s">
        <v>112</v>
      </c>
      <c r="F19" s="87">
        <v>0</v>
      </c>
    </row>
    <row r="20" spans="1:6" ht="15" customHeight="1">
      <c r="A20" s="89">
        <v>10</v>
      </c>
      <c r="B20" s="90" t="s">
        <v>52</v>
      </c>
      <c r="C20" s="102">
        <f t="shared" si="0"/>
        <v>9997448</v>
      </c>
      <c r="D20" s="91">
        <v>9194168</v>
      </c>
      <c r="E20" s="152" t="s">
        <v>112</v>
      </c>
      <c r="F20" s="91">
        <v>803280</v>
      </c>
    </row>
    <row r="21" spans="1:6" ht="15" customHeight="1">
      <c r="A21" s="19">
        <v>11</v>
      </c>
      <c r="B21" s="88" t="s">
        <v>53</v>
      </c>
      <c r="C21" s="101">
        <f t="shared" si="0"/>
        <v>10722217</v>
      </c>
      <c r="D21" s="87">
        <v>10055917</v>
      </c>
      <c r="E21" s="151" t="s">
        <v>112</v>
      </c>
      <c r="F21" s="87">
        <v>666300</v>
      </c>
    </row>
    <row r="22" spans="1:6" ht="15" customHeight="1">
      <c r="A22" s="19">
        <v>12</v>
      </c>
      <c r="B22" s="88" t="s">
        <v>54</v>
      </c>
      <c r="C22" s="101">
        <f t="shared" si="0"/>
        <v>38275344</v>
      </c>
      <c r="D22" s="87">
        <v>34607166</v>
      </c>
      <c r="E22" s="151" t="s">
        <v>112</v>
      </c>
      <c r="F22" s="87">
        <v>3668178</v>
      </c>
    </row>
    <row r="23" spans="1:6" ht="15" customHeight="1">
      <c r="A23" s="19">
        <v>13</v>
      </c>
      <c r="B23" s="88" t="s">
        <v>59</v>
      </c>
      <c r="C23" s="101">
        <f t="shared" si="0"/>
        <v>16252836</v>
      </c>
      <c r="D23" s="87">
        <v>14648836</v>
      </c>
      <c r="E23" s="151" t="s">
        <v>112</v>
      </c>
      <c r="F23" s="87">
        <v>1604000</v>
      </c>
    </row>
    <row r="24" spans="1:6" ht="15" customHeight="1">
      <c r="A24" s="19"/>
      <c r="B24" s="88"/>
      <c r="C24" s="101"/>
      <c r="D24" s="87"/>
      <c r="E24" s="151"/>
      <c r="F24" s="87"/>
    </row>
    <row r="25" spans="1:6" ht="15" customHeight="1">
      <c r="A25" s="84" t="s">
        <v>32</v>
      </c>
      <c r="B25" s="85"/>
      <c r="C25" s="101">
        <f>SUM(C11:C23)</f>
        <v>349231806</v>
      </c>
      <c r="D25" s="86">
        <f>SUM(D11:D23)</f>
        <v>322552248</v>
      </c>
      <c r="E25" s="153">
        <f>SUM(E11:E23)</f>
        <v>0</v>
      </c>
      <c r="F25" s="86">
        <f>SUM(F11:F23)</f>
        <v>26679558</v>
      </c>
    </row>
    <row r="26" spans="1:6" ht="15" customHeight="1">
      <c r="A26" s="84"/>
      <c r="B26" s="85"/>
      <c r="C26" s="101"/>
      <c r="D26" s="87"/>
      <c r="E26" s="151"/>
      <c r="F26" s="87"/>
    </row>
    <row r="27" spans="1:6" ht="15" customHeight="1">
      <c r="A27" s="19">
        <v>1</v>
      </c>
      <c r="B27" s="88" t="s">
        <v>60</v>
      </c>
      <c r="C27" s="101">
        <f aca="true" t="shared" si="1" ref="C27:C32">SUM(D27:F27)</f>
        <v>9784215</v>
      </c>
      <c r="D27" s="87">
        <v>9274161</v>
      </c>
      <c r="E27" s="151" t="s">
        <v>112</v>
      </c>
      <c r="F27" s="87">
        <v>510054</v>
      </c>
    </row>
    <row r="28" spans="1:6" ht="15" customHeight="1">
      <c r="A28" s="19">
        <v>2</v>
      </c>
      <c r="B28" s="88" t="s">
        <v>55</v>
      </c>
      <c r="C28" s="101">
        <f t="shared" si="1"/>
        <v>2307043</v>
      </c>
      <c r="D28" s="87">
        <v>2029543</v>
      </c>
      <c r="E28" s="151" t="s">
        <v>112</v>
      </c>
      <c r="F28" s="87">
        <v>277500</v>
      </c>
    </row>
    <row r="29" spans="1:6" ht="15" customHeight="1">
      <c r="A29" s="19">
        <v>3</v>
      </c>
      <c r="B29" s="88" t="s">
        <v>56</v>
      </c>
      <c r="C29" s="101">
        <f t="shared" si="1"/>
        <v>1942207</v>
      </c>
      <c r="D29" s="87">
        <v>1845107</v>
      </c>
      <c r="E29" s="151" t="s">
        <v>112</v>
      </c>
      <c r="F29" s="87">
        <v>97100</v>
      </c>
    </row>
    <row r="30" spans="1:6" ht="15" customHeight="1">
      <c r="A30" s="19">
        <v>4</v>
      </c>
      <c r="B30" s="88" t="s">
        <v>10</v>
      </c>
      <c r="C30" s="101">
        <f t="shared" si="1"/>
        <v>3845577</v>
      </c>
      <c r="D30" s="87">
        <v>3563577</v>
      </c>
      <c r="E30" s="151" t="s">
        <v>112</v>
      </c>
      <c r="F30" s="87">
        <v>282000</v>
      </c>
    </row>
    <row r="31" spans="1:6" ht="15" customHeight="1">
      <c r="A31" s="89">
        <v>5</v>
      </c>
      <c r="B31" s="90" t="s">
        <v>57</v>
      </c>
      <c r="C31" s="102">
        <f t="shared" si="1"/>
        <v>3545075</v>
      </c>
      <c r="D31" s="91">
        <v>3307616</v>
      </c>
      <c r="E31" s="152" t="s">
        <v>112</v>
      </c>
      <c r="F31" s="91">
        <v>237459</v>
      </c>
    </row>
    <row r="32" spans="1:6" ht="15" customHeight="1">
      <c r="A32" s="19">
        <v>6</v>
      </c>
      <c r="B32" s="88" t="s">
        <v>58</v>
      </c>
      <c r="C32" s="101">
        <f t="shared" si="1"/>
        <v>1968204</v>
      </c>
      <c r="D32" s="87">
        <v>1968204</v>
      </c>
      <c r="E32" s="151" t="s">
        <v>112</v>
      </c>
      <c r="F32" s="151">
        <v>0</v>
      </c>
    </row>
    <row r="33" spans="1:6" ht="15" customHeight="1">
      <c r="A33" s="19"/>
      <c r="B33" s="5"/>
      <c r="C33" s="101"/>
      <c r="D33" s="87"/>
      <c r="E33" s="87"/>
      <c r="F33" s="87"/>
    </row>
    <row r="34" spans="1:6" ht="15" customHeight="1">
      <c r="A34" s="84" t="s">
        <v>62</v>
      </c>
      <c r="B34" s="85"/>
      <c r="C34" s="101">
        <f>SUM(C27:C32)</f>
        <v>23392321</v>
      </c>
      <c r="D34" s="86">
        <f>SUM(D27:D32)</f>
        <v>21988208</v>
      </c>
      <c r="E34" s="86">
        <f>SUM(E27:E32)</f>
        <v>0</v>
      </c>
      <c r="F34" s="86">
        <f>SUM(F27:F32)</f>
        <v>1404113</v>
      </c>
    </row>
    <row r="35" spans="1:6" ht="15" customHeight="1" thickBot="1">
      <c r="A35" s="92"/>
      <c r="B35" s="93"/>
      <c r="C35" s="103"/>
      <c r="D35" s="94"/>
      <c r="E35" s="94"/>
      <c r="F35" s="94"/>
    </row>
    <row r="36" spans="4:6" s="178" customFormat="1" ht="15" customHeight="1">
      <c r="D36" s="179">
        <v>5</v>
      </c>
      <c r="E36" s="179">
        <v>5</v>
      </c>
      <c r="F36" s="179">
        <v>5</v>
      </c>
    </row>
    <row r="37" spans="2:6" s="178" customFormat="1" ht="15" customHeight="1">
      <c r="B37" s="178" t="s">
        <v>94</v>
      </c>
      <c r="D37" s="179">
        <v>31</v>
      </c>
      <c r="E37" s="179">
        <v>29</v>
      </c>
      <c r="F37" s="179">
        <v>30</v>
      </c>
    </row>
    <row r="38" spans="4:6" s="178" customFormat="1" ht="15" customHeight="1">
      <c r="D38" s="179">
        <v>5</v>
      </c>
      <c r="E38" s="179">
        <v>1</v>
      </c>
      <c r="F38" s="179">
        <v>1</v>
      </c>
    </row>
    <row r="40" spans="4:6" ht="14.25">
      <c r="D40" s="73"/>
      <c r="E40" s="73"/>
      <c r="F40" s="73"/>
    </row>
  </sheetData>
  <sheetProtection/>
  <printOptions horizontalCentered="1"/>
  <pageMargins left="0.7874015748031497" right="0.7874015748031497" top="0.984251968503937" bottom="0.984251968503937" header="0.5118110236220472" footer="0.5118110236220472"/>
  <pageSetup fitToWidth="0" fitToHeight="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2:F38"/>
  <sheetViews>
    <sheetView view="pageBreakPreview" zoomScaleNormal="85" zoomScaleSheetLayoutView="100" zoomScalePageLayoutView="0" workbookViewId="0" topLeftCell="A28">
      <selection activeCell="I25" sqref="I25"/>
    </sheetView>
  </sheetViews>
  <sheetFormatPr defaultColWidth="8.796875" defaultRowHeight="15"/>
  <cols>
    <col min="1" max="1" width="3.8984375" style="0" customWidth="1"/>
    <col min="2" max="2" width="16.59765625" style="0" customWidth="1"/>
    <col min="3" max="3" width="15.09765625" style="110" customWidth="1"/>
    <col min="4" max="4" width="15.09765625" style="2" customWidth="1"/>
    <col min="5" max="6" width="15.09765625" style="137" customWidth="1"/>
  </cols>
  <sheetData>
    <row r="1" ht="15" customHeight="1"/>
    <row r="2" spans="4:6" ht="15" customHeight="1" thickBot="1">
      <c r="D2" s="1"/>
      <c r="E2" s="1" t="s">
        <v>90</v>
      </c>
      <c r="F2" s="1"/>
    </row>
    <row r="3" spans="4:6" ht="15" customHeight="1">
      <c r="D3" s="111"/>
      <c r="E3" s="112"/>
      <c r="F3" s="112"/>
    </row>
    <row r="4" spans="4:6" ht="15" customHeight="1">
      <c r="D4" s="113" t="s">
        <v>0</v>
      </c>
      <c r="E4" s="114" t="s">
        <v>68</v>
      </c>
      <c r="F4" s="115" t="s">
        <v>2</v>
      </c>
    </row>
    <row r="5" spans="4:6" ht="15" customHeight="1">
      <c r="D5" s="116"/>
      <c r="E5" s="117"/>
      <c r="F5" s="118"/>
    </row>
    <row r="6" spans="4:6" ht="15" customHeight="1">
      <c r="D6" s="119" t="s">
        <v>1</v>
      </c>
      <c r="E6" s="120" t="s">
        <v>3</v>
      </c>
      <c r="F6" s="121" t="s">
        <v>3</v>
      </c>
    </row>
    <row r="7" spans="4:6" ht="15" customHeight="1">
      <c r="D7" s="122"/>
      <c r="E7" s="123"/>
      <c r="F7" s="124"/>
    </row>
    <row r="8" spans="1:6" ht="15" customHeight="1">
      <c r="A8" s="56"/>
      <c r="B8" s="57"/>
      <c r="C8" s="125"/>
      <c r="D8" s="126" t="s">
        <v>63</v>
      </c>
      <c r="E8" s="127" t="s">
        <v>64</v>
      </c>
      <c r="F8" s="127" t="s">
        <v>65</v>
      </c>
    </row>
    <row r="9" spans="1:6" ht="15" customHeight="1">
      <c r="A9" s="58" t="s">
        <v>31</v>
      </c>
      <c r="B9" s="59"/>
      <c r="C9" s="61">
        <f>SUM(C25,C34)</f>
        <v>372624127</v>
      </c>
      <c r="D9" s="101">
        <f>D25+D34</f>
        <v>344540456</v>
      </c>
      <c r="E9" s="128">
        <f>E25+E34</f>
        <v>0</v>
      </c>
      <c r="F9" s="128">
        <f>F25+F34</f>
        <v>28083671</v>
      </c>
    </row>
    <row r="10" spans="1:6" ht="15" customHeight="1">
      <c r="A10" s="50"/>
      <c r="B10" s="8"/>
      <c r="C10" s="61"/>
      <c r="D10" s="129"/>
      <c r="E10" s="130"/>
      <c r="F10" s="130"/>
    </row>
    <row r="11" spans="1:6" ht="15" customHeight="1">
      <c r="A11" s="50">
        <v>1</v>
      </c>
      <c r="B11" s="51" t="s">
        <v>6</v>
      </c>
      <c r="C11" s="61">
        <f>SUM(D11:F11)</f>
        <v>69584492</v>
      </c>
      <c r="D11" s="129">
        <v>64063647</v>
      </c>
      <c r="E11" s="130">
        <v>0</v>
      </c>
      <c r="F11" s="130">
        <v>5520845</v>
      </c>
    </row>
    <row r="12" spans="1:6" ht="15" customHeight="1">
      <c r="A12" s="50">
        <v>2</v>
      </c>
      <c r="B12" s="51" t="s">
        <v>7</v>
      </c>
      <c r="C12" s="61">
        <f aca="true" t="shared" si="0" ref="C12:C23">SUM(D12:F12)</f>
        <v>36749089</v>
      </c>
      <c r="D12" s="129">
        <v>33443654</v>
      </c>
      <c r="E12" s="130">
        <v>0</v>
      </c>
      <c r="F12" s="130">
        <v>3305435</v>
      </c>
    </row>
    <row r="13" spans="1:6" ht="15" customHeight="1">
      <c r="A13" s="50">
        <v>3</v>
      </c>
      <c r="B13" s="51" t="s">
        <v>8</v>
      </c>
      <c r="C13" s="61">
        <f t="shared" si="0"/>
        <v>46952079</v>
      </c>
      <c r="D13" s="129">
        <v>42929359</v>
      </c>
      <c r="E13" s="130">
        <v>0</v>
      </c>
      <c r="F13" s="130">
        <v>4022720</v>
      </c>
    </row>
    <row r="14" spans="1:6" ht="15" customHeight="1">
      <c r="A14" s="50">
        <v>4</v>
      </c>
      <c r="B14" s="51" t="s">
        <v>9</v>
      </c>
      <c r="C14" s="61">
        <f t="shared" si="0"/>
        <v>20179940</v>
      </c>
      <c r="D14" s="129">
        <v>19329940</v>
      </c>
      <c r="E14" s="130">
        <v>0</v>
      </c>
      <c r="F14" s="130">
        <v>850000</v>
      </c>
    </row>
    <row r="15" spans="1:6" ht="15" customHeight="1">
      <c r="A15" s="52">
        <v>5</v>
      </c>
      <c r="B15" s="54" t="s">
        <v>47</v>
      </c>
      <c r="C15" s="131">
        <f t="shared" si="0"/>
        <v>23166953</v>
      </c>
      <c r="D15" s="132">
        <v>20866953</v>
      </c>
      <c r="E15" s="133">
        <v>0</v>
      </c>
      <c r="F15" s="133">
        <v>2300000</v>
      </c>
    </row>
    <row r="16" spans="1:6" ht="15" customHeight="1">
      <c r="A16" s="50">
        <v>6</v>
      </c>
      <c r="B16" s="51" t="s">
        <v>48</v>
      </c>
      <c r="C16" s="61">
        <f t="shared" si="0"/>
        <v>11410364</v>
      </c>
      <c r="D16" s="129">
        <v>10610364</v>
      </c>
      <c r="E16" s="130">
        <v>0</v>
      </c>
      <c r="F16" s="130">
        <v>800000</v>
      </c>
    </row>
    <row r="17" spans="1:6" ht="15" customHeight="1">
      <c r="A17" s="50">
        <v>7</v>
      </c>
      <c r="B17" s="51" t="s">
        <v>49</v>
      </c>
      <c r="C17" s="61">
        <f>SUM(D17:F17)</f>
        <v>38195771</v>
      </c>
      <c r="D17" s="129">
        <v>36495771</v>
      </c>
      <c r="E17" s="130">
        <v>0</v>
      </c>
      <c r="F17" s="130">
        <v>1700000</v>
      </c>
    </row>
    <row r="18" spans="1:6" ht="15" customHeight="1">
      <c r="A18" s="50">
        <v>8</v>
      </c>
      <c r="B18" s="51" t="s">
        <v>50</v>
      </c>
      <c r="C18" s="61">
        <f t="shared" si="0"/>
        <v>14805611</v>
      </c>
      <c r="D18" s="129">
        <v>13366811</v>
      </c>
      <c r="E18" s="130">
        <v>0</v>
      </c>
      <c r="F18" s="130">
        <v>1438800</v>
      </c>
    </row>
    <row r="19" spans="1:6" ht="15" customHeight="1">
      <c r="A19" s="50">
        <v>9</v>
      </c>
      <c r="B19" s="51" t="s">
        <v>51</v>
      </c>
      <c r="C19" s="61">
        <f t="shared" si="0"/>
        <v>12939662</v>
      </c>
      <c r="D19" s="129">
        <v>12939662</v>
      </c>
      <c r="E19" s="130">
        <v>0</v>
      </c>
      <c r="F19" s="130">
        <v>0</v>
      </c>
    </row>
    <row r="20" spans="1:6" ht="15" customHeight="1">
      <c r="A20" s="52">
        <v>10</v>
      </c>
      <c r="B20" s="54" t="s">
        <v>52</v>
      </c>
      <c r="C20" s="131">
        <f t="shared" si="0"/>
        <v>9997448</v>
      </c>
      <c r="D20" s="132">
        <v>9194168</v>
      </c>
      <c r="E20" s="133">
        <v>0</v>
      </c>
      <c r="F20" s="133">
        <v>803280</v>
      </c>
    </row>
    <row r="21" spans="1:6" ht="15" customHeight="1">
      <c r="A21" s="50">
        <v>11</v>
      </c>
      <c r="B21" s="51" t="s">
        <v>53</v>
      </c>
      <c r="C21" s="61">
        <f t="shared" si="0"/>
        <v>10722217</v>
      </c>
      <c r="D21" s="129">
        <v>10055917</v>
      </c>
      <c r="E21" s="130">
        <v>0</v>
      </c>
      <c r="F21" s="130">
        <v>666300</v>
      </c>
    </row>
    <row r="22" spans="1:6" ht="15" customHeight="1">
      <c r="A22" s="50">
        <v>12</v>
      </c>
      <c r="B22" s="51" t="s">
        <v>54</v>
      </c>
      <c r="C22" s="61">
        <f t="shared" si="0"/>
        <v>38275344</v>
      </c>
      <c r="D22" s="129">
        <v>34607166</v>
      </c>
      <c r="E22" s="130">
        <v>0</v>
      </c>
      <c r="F22" s="130">
        <v>3668178</v>
      </c>
    </row>
    <row r="23" spans="1:6" ht="15" customHeight="1">
      <c r="A23" s="50">
        <v>13</v>
      </c>
      <c r="B23" s="51" t="s">
        <v>59</v>
      </c>
      <c r="C23" s="61">
        <f t="shared" si="0"/>
        <v>16252836</v>
      </c>
      <c r="D23" s="129">
        <v>14648836</v>
      </c>
      <c r="E23" s="130">
        <v>0</v>
      </c>
      <c r="F23" s="130">
        <v>1604000</v>
      </c>
    </row>
    <row r="24" spans="1:6" ht="15" customHeight="1">
      <c r="A24" s="50"/>
      <c r="B24" s="51"/>
      <c r="C24" s="61"/>
      <c r="D24" s="129"/>
      <c r="E24" s="130"/>
      <c r="F24" s="130"/>
    </row>
    <row r="25" spans="1:6" ht="15" customHeight="1">
      <c r="A25" s="58" t="s">
        <v>32</v>
      </c>
      <c r="B25" s="59"/>
      <c r="C25" s="61">
        <f>SUM(C11:C23)</f>
        <v>349231806</v>
      </c>
      <c r="D25" s="101">
        <f>SUM(D11:D23)</f>
        <v>322552248</v>
      </c>
      <c r="E25" s="128">
        <f>SUM(E11:E23)</f>
        <v>0</v>
      </c>
      <c r="F25" s="128">
        <f>SUM(F11:F23)</f>
        <v>26679558</v>
      </c>
    </row>
    <row r="26" spans="1:6" ht="15" customHeight="1">
      <c r="A26" s="58"/>
      <c r="B26" s="59"/>
      <c r="C26" s="61"/>
      <c r="D26" s="129"/>
      <c r="E26" s="130"/>
      <c r="F26" s="130"/>
    </row>
    <row r="27" spans="1:6" ht="15" customHeight="1">
      <c r="A27" s="50">
        <v>1</v>
      </c>
      <c r="B27" s="51" t="s">
        <v>60</v>
      </c>
      <c r="C27" s="61">
        <f aca="true" t="shared" si="1" ref="C27:C32">SUM(D27:F27)</f>
        <v>9784215</v>
      </c>
      <c r="D27" s="129">
        <v>9274161</v>
      </c>
      <c r="E27" s="130">
        <v>0</v>
      </c>
      <c r="F27" s="130">
        <v>510054</v>
      </c>
    </row>
    <row r="28" spans="1:6" ht="15" customHeight="1">
      <c r="A28" s="50">
        <v>2</v>
      </c>
      <c r="B28" s="51" t="s">
        <v>55</v>
      </c>
      <c r="C28" s="61">
        <f t="shared" si="1"/>
        <v>2307043</v>
      </c>
      <c r="D28" s="129">
        <v>2029543</v>
      </c>
      <c r="E28" s="130">
        <v>0</v>
      </c>
      <c r="F28" s="130">
        <v>277500</v>
      </c>
    </row>
    <row r="29" spans="1:6" ht="15" customHeight="1">
      <c r="A29" s="50">
        <v>3</v>
      </c>
      <c r="B29" s="51" t="s">
        <v>56</v>
      </c>
      <c r="C29" s="61">
        <f t="shared" si="1"/>
        <v>1942207</v>
      </c>
      <c r="D29" s="129">
        <v>1845107</v>
      </c>
      <c r="E29" s="130">
        <v>0</v>
      </c>
      <c r="F29" s="130">
        <v>97100</v>
      </c>
    </row>
    <row r="30" spans="1:6" ht="15" customHeight="1">
      <c r="A30" s="50">
        <v>4</v>
      </c>
      <c r="B30" s="51" t="s">
        <v>10</v>
      </c>
      <c r="C30" s="61">
        <f t="shared" si="1"/>
        <v>3845577</v>
      </c>
      <c r="D30" s="129">
        <v>3563577</v>
      </c>
      <c r="E30" s="130">
        <v>0</v>
      </c>
      <c r="F30" s="130">
        <v>282000</v>
      </c>
    </row>
    <row r="31" spans="1:6" ht="15" customHeight="1">
      <c r="A31" s="52">
        <v>5</v>
      </c>
      <c r="B31" s="54" t="s">
        <v>57</v>
      </c>
      <c r="C31" s="131">
        <f t="shared" si="1"/>
        <v>3545075</v>
      </c>
      <c r="D31" s="132">
        <v>3307616</v>
      </c>
      <c r="E31" s="133">
        <v>0</v>
      </c>
      <c r="F31" s="133">
        <v>237459</v>
      </c>
    </row>
    <row r="32" spans="1:6" ht="15" customHeight="1">
      <c r="A32" s="50">
        <v>6</v>
      </c>
      <c r="B32" s="51" t="s">
        <v>58</v>
      </c>
      <c r="C32" s="61">
        <f t="shared" si="1"/>
        <v>1968204</v>
      </c>
      <c r="D32" s="129">
        <v>1968204</v>
      </c>
      <c r="E32" s="130">
        <v>0</v>
      </c>
      <c r="F32" s="130">
        <v>0</v>
      </c>
    </row>
    <row r="33" spans="1:6" ht="15" customHeight="1">
      <c r="A33" s="50"/>
      <c r="B33" s="8"/>
      <c r="C33" s="61"/>
      <c r="D33" s="129"/>
      <c r="E33" s="130"/>
      <c r="F33" s="130"/>
    </row>
    <row r="34" spans="1:6" ht="15" customHeight="1">
      <c r="A34" s="58" t="s">
        <v>62</v>
      </c>
      <c r="B34" s="59"/>
      <c r="C34" s="61">
        <f>SUM(C27:C32)</f>
        <v>23392321</v>
      </c>
      <c r="D34" s="101">
        <f>SUM(D27:D32)</f>
        <v>21988208</v>
      </c>
      <c r="E34" s="128">
        <f>SUM(E27:E32)</f>
        <v>0</v>
      </c>
      <c r="F34" s="128">
        <f>SUM(F27:F32)</f>
        <v>1404113</v>
      </c>
    </row>
    <row r="35" spans="1:6" ht="15" customHeight="1" thickBot="1">
      <c r="A35" s="66"/>
      <c r="B35" s="67"/>
      <c r="C35" s="134"/>
      <c r="D35" s="135"/>
      <c r="E35" s="136"/>
      <c r="F35" s="136"/>
    </row>
    <row r="36" spans="4:6" s="178" customFormat="1" ht="15" customHeight="1">
      <c r="D36" s="179">
        <v>5</v>
      </c>
      <c r="E36" s="179">
        <v>5</v>
      </c>
      <c r="F36" s="179">
        <v>5</v>
      </c>
    </row>
    <row r="37" spans="2:6" s="178" customFormat="1" ht="15" customHeight="1">
      <c r="B37" s="178" t="s">
        <v>93</v>
      </c>
      <c r="D37" s="179">
        <v>31</v>
      </c>
      <c r="E37" s="179">
        <v>29</v>
      </c>
      <c r="F37" s="179">
        <v>30</v>
      </c>
    </row>
    <row r="38" spans="4:6" s="178" customFormat="1" ht="15" customHeight="1">
      <c r="D38" s="179">
        <v>5</v>
      </c>
      <c r="E38" s="179">
        <v>1</v>
      </c>
      <c r="F38" s="179">
        <v>1</v>
      </c>
    </row>
  </sheetData>
  <sheetProtection/>
  <printOptions horizontalCentered="1"/>
  <pageMargins left="0.7874015748031497" right="0.7874015748031497" top="0.984251968503937" bottom="0.984251968503937" header="0.5118110236220472" footer="0.5118110236220472"/>
  <pageSetup fitToWidth="0" fitToHeight="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2015-03-11T05:00:10Z</cp:lastPrinted>
  <dcterms:created xsi:type="dcterms:W3CDTF">2003-12-03T05:12:20Z</dcterms:created>
  <dcterms:modified xsi:type="dcterms:W3CDTF">2015-03-15T23:30:01Z</dcterms:modified>
  <cp:category/>
  <cp:version/>
  <cp:contentType/>
  <cp:contentStatus/>
</cp:coreProperties>
</file>