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060" tabRatio="749" firstSheet="9" activeTab="10"/>
  </bookViews>
  <sheets>
    <sheet name="(1) 運営適正化委員会" sheetId="1" r:id="rId1"/>
    <sheet name="(2) 福祉人材・研修センター" sheetId="2" r:id="rId2"/>
    <sheet name="(3) 無料低額診療施設" sheetId="3" r:id="rId3"/>
    <sheet name="(4) 無料低額宿泊施設" sheetId="4" r:id="rId4"/>
    <sheet name="(5) へき地保健福祉館" sheetId="5" r:id="rId5"/>
    <sheet name="(6) 地域福祉センター" sheetId="6" r:id="rId6"/>
    <sheet name="(7) 福祉センター" sheetId="7" r:id="rId7"/>
    <sheet name="(8) 発達障害者支援センター" sheetId="8" r:id="rId8"/>
    <sheet name="(9) 障害者就業・生活支援センター " sheetId="9" r:id="rId9"/>
    <sheet name="(10) 自立援助ホーム " sheetId="10" r:id="rId10"/>
    <sheet name="(11)認定こども園" sheetId="11" r:id="rId11"/>
    <sheet name="（12）家庭的保育事業等" sheetId="12" r:id="rId12"/>
    <sheet name="(13) 障害者福祉作業所" sheetId="13" r:id="rId13"/>
    <sheet name="(14) 社会福祉士養成施設等" sheetId="14" r:id="rId14"/>
    <sheet name="(15) 介護福祉士養成施設" sheetId="15" r:id="rId15"/>
    <sheet name="(16) 保育士養成施設 " sheetId="16" r:id="rId16"/>
    <sheet name="(17) 保健師・助産師・看護師養成施設" sheetId="17" r:id="rId17"/>
    <sheet name="(18) 保健師・看護師養成施設 " sheetId="18" r:id="rId18"/>
    <sheet name="(19) 看護師養成施設" sheetId="19" r:id="rId19"/>
    <sheet name="(20) 准看護師養成施設 " sheetId="20" r:id="rId20"/>
    <sheet name="(21) 理学療法士・作業療法士・言語聴覚士養成所" sheetId="21" r:id="rId21"/>
    <sheet name="(22) 精神保健福祉士養成施設" sheetId="22" r:id="rId22"/>
    <sheet name="(23) 歯科衛生士養成施設" sheetId="23" r:id="rId23"/>
    <sheet name="(24) 歯科技工士養成施設" sheetId="24" r:id="rId24"/>
    <sheet name="(25) 管理栄養士養成施設" sheetId="25" r:id="rId25"/>
    <sheet name="(26) 栄養士養成施設" sheetId="26" r:id="rId26"/>
    <sheet name="(27) 市町保健センター" sheetId="27" r:id="rId27"/>
  </sheets>
  <definedNames>
    <definedName name="_xlnm._FilterDatabase" localSheetId="0" hidden="1">'(1) 運営適正化委員会'!$A$9:$J$10</definedName>
    <definedName name="_xlnm._FilterDatabase" localSheetId="1" hidden="1">'(2) 福祉人材・研修センター'!$A$8:$J$9</definedName>
    <definedName name="_xlnm._FilterDatabase" localSheetId="21" hidden="1">'(22) 精神保健福祉士養成施設'!$A$8:$Q$8</definedName>
    <definedName name="_xlnm._FilterDatabase" localSheetId="2" hidden="1">'(3) 無料低額診療施設'!$A$8:$J$16</definedName>
    <definedName name="_xlnm._FilterDatabase" localSheetId="3" hidden="1">'(4) 無料低額宿泊施設'!$A$8:$J$8</definedName>
    <definedName name="_xlnm._FilterDatabase" localSheetId="4" hidden="1">'(5) へき地保健福祉館'!$A$8:$J$12</definedName>
    <definedName name="_xlnm._FilterDatabase" localSheetId="5" hidden="1">'(6) 地域福祉センター'!$A$8:$J$10</definedName>
    <definedName name="_xlnm._FilterDatabase" localSheetId="6" hidden="1">'(7) 福祉センター'!$A$8:$J$23</definedName>
    <definedName name="_xlnm.Print_Area" localSheetId="0">'(1) 運営適正化委員会'!$A$1:$I$10</definedName>
    <definedName name="_xlnm.Print_Area" localSheetId="9">'(10) 自立援助ホーム '!$A$1:$J$15</definedName>
    <definedName name="_xlnm.Print_Area" localSheetId="10">'(11)認定こども園'!$A$1:$L$94</definedName>
    <definedName name="_xlnm.Print_Area" localSheetId="11">'（12）家庭的保育事業等'!$B$3:$H$40</definedName>
    <definedName name="_xlnm.Print_Area" localSheetId="12">'(13) 障害者福祉作業所'!$A$1:$G$9</definedName>
    <definedName name="_xlnm.Print_Area" localSheetId="13">'(14) 社会福祉士養成施設等'!$A$1:$G$13</definedName>
    <definedName name="_xlnm.Print_Area" localSheetId="14">'(15) 介護福祉士養成施設'!$A$1:$H$13</definedName>
    <definedName name="_xlnm.Print_Area" localSheetId="15">'(16) 保育士養成施設 '!$A$1:$H$17</definedName>
    <definedName name="_xlnm.Print_Area" localSheetId="16">'(17) 保健師・助産師・看護師養成施設'!$A$1:$G$11</definedName>
    <definedName name="_xlnm.Print_Area" localSheetId="17">'(18) 保健師・看護師養成施設 '!$A$1:$H$11</definedName>
    <definedName name="_xlnm.Print_Area" localSheetId="18">'(19) 看護師養成施設'!$A$1:$H$26</definedName>
    <definedName name="_xlnm.Print_Area" localSheetId="1">'(2) 福祉人材・研修センター'!$A$1:$J$10</definedName>
    <definedName name="_xlnm.Print_Area" localSheetId="19">'(20) 准看護師養成施設 '!$A$1:$H$17</definedName>
    <definedName name="_xlnm.Print_Area" localSheetId="20">'(21) 理学療法士・作業療法士・言語聴覚士養成所'!$A$1:$G$11</definedName>
    <definedName name="_xlnm.Print_Area" localSheetId="21">'(22) 精神保健福祉士養成施設'!$A$1:$G$9</definedName>
    <definedName name="_xlnm.Print_Area" localSheetId="22">'(23) 歯科衛生士養成施設'!$A$1:$G$11</definedName>
    <definedName name="_xlnm.Print_Area" localSheetId="23">'(24) 歯科技工士養成施設'!$A$1:$G$10</definedName>
    <definedName name="_xlnm.Print_Area" localSheetId="24">'(25) 管理栄養士養成施設'!$A$1:$G$11</definedName>
    <definedName name="_xlnm.Print_Area" localSheetId="25">'(26) 栄養士養成施設'!$A$1:$G$11</definedName>
    <definedName name="_xlnm.Print_Area" localSheetId="26">'(27) 市町保健センター'!$A$1:$F$51</definedName>
    <definedName name="_xlnm.Print_Area" localSheetId="2">'(3) 無料低額診療施設'!$A$1:$I$17</definedName>
    <definedName name="_xlnm.Print_Area" localSheetId="3">'(4) 無料低額宿泊施設'!$A$1:$I$12</definedName>
    <definedName name="_xlnm.Print_Area" localSheetId="4">'(5) へき地保健福祉館'!$A$1:$I$12</definedName>
    <definedName name="_xlnm.Print_Area" localSheetId="5">'(6) 地域福祉センター'!$A$1:$I$10</definedName>
    <definedName name="_xlnm.Print_Area" localSheetId="6">'(7) 福祉センター'!$A$1:$I$23</definedName>
    <definedName name="_xlnm.Print_Area" localSheetId="7">'(8) 発達障害者支援センター'!$A$1:$E$9</definedName>
    <definedName name="_xlnm.Print_Area" localSheetId="8">'(9) 障害者就業・生活支援センター '!$A$1:$F$14</definedName>
    <definedName name="_xlnm.Print_Titles" localSheetId="10">'(11)認定こども園'!$8:$8</definedName>
    <definedName name="_xlnm.Print_Titles" localSheetId="11">'（12）家庭的保育事業等'!$9:$9</definedName>
    <definedName name="_xlnm.Print_Titles" localSheetId="26">'(27) 市町保健センター'!$8:$8</definedName>
  </definedNames>
  <calcPr fullCalcOnLoad="1"/>
</workbook>
</file>

<file path=xl/comments11.xml><?xml version="1.0" encoding="utf-8"?>
<comments xmlns="http://schemas.openxmlformats.org/spreadsheetml/2006/main">
  <authors>
    <author>Administrator</author>
  </authors>
  <commentList>
    <comment ref="E36" authorId="0">
      <text>
        <r>
          <rPr>
            <sz val="9"/>
            <rFont val="MS P ゴシック"/>
            <family val="3"/>
          </rPr>
          <t>空欄の削除</t>
        </r>
      </text>
    </comment>
    <comment ref="B69" authorId="0">
      <text>
        <r>
          <rPr>
            <sz val="9"/>
            <rFont val="MS P ゴシック"/>
            <family val="3"/>
          </rPr>
          <t>改行位置の変更</t>
        </r>
      </text>
    </comment>
    <comment ref="E72" authorId="0">
      <text>
        <r>
          <rPr>
            <sz val="9"/>
            <rFont val="MS P ゴシック"/>
            <family val="3"/>
          </rPr>
          <t>空欄の削除</t>
        </r>
      </text>
    </comment>
    <comment ref="E74" authorId="0">
      <text>
        <r>
          <rPr>
            <sz val="9"/>
            <rFont val="MS P ゴシック"/>
            <family val="3"/>
          </rPr>
          <t>空欄の削除</t>
        </r>
      </text>
    </comment>
    <comment ref="E75" authorId="0">
      <text>
        <r>
          <rPr>
            <sz val="9"/>
            <rFont val="MS P ゴシック"/>
            <family val="3"/>
          </rPr>
          <t>空欄の削除</t>
        </r>
      </text>
    </comment>
    <comment ref="E77" authorId="0">
      <text>
        <r>
          <rPr>
            <sz val="9"/>
            <rFont val="MS P ゴシック"/>
            <family val="3"/>
          </rPr>
          <t>空欄の削除</t>
        </r>
      </text>
    </comment>
    <comment ref="E78" authorId="0">
      <text>
        <r>
          <rPr>
            <sz val="9"/>
            <rFont val="MS P ゴシック"/>
            <family val="3"/>
          </rPr>
          <t>空欄の挿入</t>
        </r>
      </text>
    </comment>
    <comment ref="E79" authorId="0">
      <text>
        <r>
          <rPr>
            <sz val="9"/>
            <rFont val="MS P ゴシック"/>
            <family val="3"/>
          </rPr>
          <t>空欄の削除</t>
        </r>
      </text>
    </comment>
    <comment ref="E89" authorId="0">
      <text>
        <r>
          <rPr>
            <sz val="9"/>
            <rFont val="MS P ゴシック"/>
            <family val="3"/>
          </rPr>
          <t xml:space="preserve">
空欄の削除</t>
        </r>
      </text>
    </comment>
    <comment ref="E90" authorId="0">
      <text>
        <r>
          <rPr>
            <sz val="9"/>
            <rFont val="MS P ゴシック"/>
            <family val="3"/>
          </rPr>
          <t>空欄の削除</t>
        </r>
      </text>
    </comment>
    <comment ref="E94" authorId="0">
      <text>
        <r>
          <rPr>
            <sz val="9"/>
            <rFont val="MS P ゴシック"/>
            <family val="3"/>
          </rPr>
          <t>空欄の削除</t>
        </r>
      </text>
    </comment>
    <comment ref="E40" authorId="0">
      <text>
        <r>
          <rPr>
            <sz val="9"/>
            <rFont val="MS P ゴシック"/>
            <family val="3"/>
          </rPr>
          <t>空欄の削除</t>
        </r>
      </text>
    </comment>
    <comment ref="E53" authorId="0">
      <text>
        <r>
          <rPr>
            <sz val="9"/>
            <rFont val="MS P ゴシック"/>
            <family val="3"/>
          </rPr>
          <t xml:space="preserve">空欄の削除
</t>
        </r>
      </text>
    </comment>
    <comment ref="E54" authorId="0">
      <text>
        <r>
          <rPr>
            <sz val="9"/>
            <rFont val="MS P ゴシック"/>
            <family val="3"/>
          </rPr>
          <t>空欄の削除</t>
        </r>
      </text>
    </comment>
    <comment ref="E55" authorId="0">
      <text>
        <r>
          <rPr>
            <sz val="9"/>
            <rFont val="MS P ゴシック"/>
            <family val="3"/>
          </rPr>
          <t>空欄の削除</t>
        </r>
      </text>
    </comment>
    <comment ref="E85" authorId="0">
      <text>
        <r>
          <rPr>
            <sz val="9"/>
            <rFont val="MS P ゴシック"/>
            <family val="3"/>
          </rPr>
          <t>空欄の削除</t>
        </r>
      </text>
    </comment>
    <comment ref="E86" authorId="0">
      <text>
        <r>
          <rPr>
            <sz val="9"/>
            <rFont val="MS P ゴシック"/>
            <family val="3"/>
          </rPr>
          <t>空欄の削除</t>
        </r>
      </text>
    </comment>
    <comment ref="E82" authorId="0">
      <text>
        <r>
          <rPr>
            <sz val="9"/>
            <rFont val="MS P ゴシック"/>
            <family val="3"/>
          </rPr>
          <t xml:space="preserve">空欄の削除
</t>
        </r>
      </text>
    </comment>
  </commentList>
</comments>
</file>

<file path=xl/comments3.xml><?xml version="1.0" encoding="utf-8"?>
<comments xmlns="http://schemas.openxmlformats.org/spreadsheetml/2006/main">
  <authors>
    <author>林　聡美</author>
  </authors>
  <commentList>
    <comment ref="E14" authorId="0">
      <text>
        <r>
          <rPr>
            <b/>
            <sz val="9"/>
            <rFont val="MS P ゴシック"/>
            <family val="3"/>
          </rPr>
          <t>林　聡美:</t>
        </r>
        <r>
          <rPr>
            <sz val="9"/>
            <rFont val="MS P ゴシック"/>
            <family val="3"/>
          </rPr>
          <t xml:space="preserve">
R2.4月　移転</t>
        </r>
      </text>
    </comment>
  </commentList>
</comments>
</file>

<file path=xl/sharedStrings.xml><?xml version="1.0" encoding="utf-8"?>
<sst xmlns="http://schemas.openxmlformats.org/spreadsheetml/2006/main" count="4958" uniqueCount="1941">
  <si>
    <t>郵便
番号</t>
  </si>
  <si>
    <t>社会福祉士通信
課程</t>
  </si>
  <si>
    <t>下関市蓋井島
保健福祉館</t>
  </si>
  <si>
    <t>いつくしみの里
戸津つどい館</t>
  </si>
  <si>
    <t>白井田文化
福祉センター</t>
  </si>
  <si>
    <t>長門市日置
地域福祉センター</t>
  </si>
  <si>
    <t>山陽小野田市
中央福祉センター</t>
  </si>
  <si>
    <t>施設数</t>
  </si>
  <si>
    <t>定員　</t>
  </si>
  <si>
    <t>（公立）</t>
  </si>
  <si>
    <t>（私立）</t>
  </si>
  <si>
    <t>施設長</t>
  </si>
  <si>
    <t>所在地</t>
  </si>
  <si>
    <t>下松市</t>
  </si>
  <si>
    <t>社会福祉養成</t>
  </si>
  <si>
    <t>中央町1-8</t>
  </si>
  <si>
    <t>設置年月日</t>
  </si>
  <si>
    <t>介護福祉学科</t>
  </si>
  <si>
    <t>介護養成</t>
  </si>
  <si>
    <t>総定員</t>
  </si>
  <si>
    <t>総定員調整</t>
  </si>
  <si>
    <t/>
  </si>
  <si>
    <t>35206</t>
  </si>
  <si>
    <t>防府市</t>
  </si>
  <si>
    <t>35208</t>
  </si>
  <si>
    <t>岩国市</t>
  </si>
  <si>
    <t>施設名</t>
  </si>
  <si>
    <t>設置者</t>
  </si>
  <si>
    <t>経営者</t>
  </si>
  <si>
    <t>開設年月日</t>
  </si>
  <si>
    <t>電話番号</t>
  </si>
  <si>
    <t>備考</t>
  </si>
  <si>
    <t>分類略称</t>
  </si>
  <si>
    <t>施設カナ名</t>
  </si>
  <si>
    <t>定員</t>
  </si>
  <si>
    <t>下関市</t>
  </si>
  <si>
    <t>35201</t>
  </si>
  <si>
    <t>宇部市</t>
  </si>
  <si>
    <t>35202</t>
  </si>
  <si>
    <t>山口市</t>
  </si>
  <si>
    <t>35203</t>
  </si>
  <si>
    <t>萩市</t>
  </si>
  <si>
    <t>35204</t>
  </si>
  <si>
    <t>下松市</t>
  </si>
  <si>
    <t>35207</t>
  </si>
  <si>
    <t>岩国市</t>
  </si>
  <si>
    <t>光市</t>
  </si>
  <si>
    <t>35210</t>
  </si>
  <si>
    <t>柳井市</t>
  </si>
  <si>
    <t>35212</t>
  </si>
  <si>
    <t>周南市</t>
  </si>
  <si>
    <t>35215</t>
  </si>
  <si>
    <t>山陽小野田市</t>
  </si>
  <si>
    <t>設置主体</t>
  </si>
  <si>
    <t>住所（大字・町名以下）</t>
  </si>
  <si>
    <t>設置者区分</t>
  </si>
  <si>
    <t>設置主体別内訳</t>
  </si>
  <si>
    <t>国</t>
  </si>
  <si>
    <t>県</t>
  </si>
  <si>
    <t>市町</t>
  </si>
  <si>
    <t>組合その他</t>
  </si>
  <si>
    <t>社会福祉法人</t>
  </si>
  <si>
    <t>社団・財団法人</t>
  </si>
  <si>
    <t>その他法人</t>
  </si>
  <si>
    <t>個人</t>
  </si>
  <si>
    <t>（施設数計）</t>
  </si>
  <si>
    <t>市町別保健福祉施設等一覧用計算</t>
  </si>
  <si>
    <t>（定員計）</t>
  </si>
  <si>
    <t>施設等調書用計算</t>
  </si>
  <si>
    <t>山口市</t>
  </si>
  <si>
    <t>美祢市</t>
  </si>
  <si>
    <t>市計</t>
  </si>
  <si>
    <t>美東町</t>
  </si>
  <si>
    <t>秋芳町</t>
  </si>
  <si>
    <t>阿東町</t>
  </si>
  <si>
    <t>町計</t>
  </si>
  <si>
    <t>県計</t>
  </si>
  <si>
    <t>緑町2-11</t>
  </si>
  <si>
    <t>朝倉町4-55</t>
  </si>
  <si>
    <t>低額診療</t>
  </si>
  <si>
    <t>ｻｲｾｲｶｲｼﾓﾉｾｷｼﾘﾂﾄﾖｳﾗﾋﾞｮｳｲﾝ</t>
  </si>
  <si>
    <t>－</t>
  </si>
  <si>
    <t>大字蓋井島71</t>
  </si>
  <si>
    <t>大字長島4723-1</t>
  </si>
  <si>
    <t>大字長島3926</t>
  </si>
  <si>
    <t>-</t>
  </si>
  <si>
    <t>東深川1321-1</t>
  </si>
  <si>
    <t>古川町1-17</t>
  </si>
  <si>
    <t>地域セ</t>
  </si>
  <si>
    <t>阿知須2743番地</t>
  </si>
  <si>
    <t>大字鴨庄92</t>
  </si>
  <si>
    <t>福祉セ</t>
  </si>
  <si>
    <t>ｱｼﾞｽｼｬｶｲﾌｸｼｾﾝﾀｰ</t>
  </si>
  <si>
    <t>ｻﾝﾖｳｵﾉﾀﾞｼﾁｭｳｵｳﾌｸｼｾﾝﾀｰ</t>
  </si>
  <si>
    <t>35402</t>
  </si>
  <si>
    <t>萩市</t>
  </si>
  <si>
    <t>下関市</t>
  </si>
  <si>
    <t>35211</t>
  </si>
  <si>
    <t>長門市</t>
  </si>
  <si>
    <t>長門市</t>
  </si>
  <si>
    <t>宇部市</t>
  </si>
  <si>
    <t>柳井市</t>
  </si>
  <si>
    <t>山陽小野田市</t>
  </si>
  <si>
    <t>ｻｲｾｲｶｲｼﾓﾉｾｷｿｳｺﾞｳﾋﾞｮｳｲﾝ</t>
  </si>
  <si>
    <t>ｻｲｾｲｶｲﾔﾏｸﾞﾁｿｳｺﾞｳﾋﾞｮｳｲﾝ</t>
  </si>
  <si>
    <t>ｻｲｾｲｶｲﾕﾀﾞｵﾝｾﾝﾋﾞｮｳｲﾝ</t>
  </si>
  <si>
    <t>ﾅｶﾞﾄｼﾁｲｷﾌｸｼｾﾝﾀｰ</t>
  </si>
  <si>
    <t>ｼｭｳﾅﾝｼｼﾝﾅﾝﾖｳｿｳｺﾞｳﾌｸｼｾﾝﾀｰ</t>
  </si>
  <si>
    <t>ｼﾓﾉｾｷｼｼｬｶｲﾌｸｼｾﾝﾀｰ</t>
  </si>
  <si>
    <t>ｳﾍﾞｼｿｳｺﾞｳﾌｸｼｶｲｶﾝ</t>
  </si>
  <si>
    <t>ｼｬｶｲﾌｸｼｾﾝﾀｰｼﾗｻｷﾞｶｲｶﾝ</t>
  </si>
  <si>
    <t>ﾎｳﾌﾌｸｼｾﾝﾀｰ</t>
  </si>
  <si>
    <t>ｸﾀﾞﾏﾂﾌｸｼｾﾝﾀｰ</t>
  </si>
  <si>
    <t>ｲﾜｸﾆｼﾌｸｼｶｲｶﾝ</t>
  </si>
  <si>
    <t>ﾋｶﾘｼｿｳｺﾞｳﾌｸｼｾﾝﾀｰ</t>
  </si>
  <si>
    <t>ﾔﾅｲｼｿｳｺﾞｳﾌｸｼｾﾝﾀｰ</t>
  </si>
  <si>
    <t>ｼｭｳﾅﾝｼﾄｸﾔﾏｼｬｶｲﾌｸｼｾﾝﾀｰ</t>
  </si>
  <si>
    <t>ｻﾝﾖｳｿｳｺﾞｳﾌｸｼｾﾝﾀｰ</t>
  </si>
  <si>
    <t>へき地保・福</t>
  </si>
  <si>
    <t>周防大島町</t>
  </si>
  <si>
    <t>周防大島町</t>
  </si>
  <si>
    <t>上関町</t>
  </si>
  <si>
    <t>上関町</t>
  </si>
  <si>
    <t>光市</t>
  </si>
  <si>
    <t>ｼﾓﾉｾｷｼﾌｸｼｾﾝﾓﾝｶﾞｯｺｳ</t>
  </si>
  <si>
    <t>防府市</t>
  </si>
  <si>
    <t>周南市</t>
  </si>
  <si>
    <t>日置上5914番地3</t>
  </si>
  <si>
    <t>周南市</t>
  </si>
  <si>
    <t>運営適正化</t>
  </si>
  <si>
    <t>35203</t>
  </si>
  <si>
    <t>杉森定夫</t>
  </si>
  <si>
    <t>光市</t>
  </si>
  <si>
    <t>周防大島町</t>
  </si>
  <si>
    <t>田布施町</t>
  </si>
  <si>
    <t>ﾔﾏｸﾞﾁｹﾝﾊｯﾀﾂｼｮｳｶﾞｲｼｬｼｴﾝｾﾝﾀｰ</t>
  </si>
  <si>
    <t>仁保中郷50</t>
  </si>
  <si>
    <t>発達センター</t>
  </si>
  <si>
    <t>経営主体</t>
  </si>
  <si>
    <t>利用
定員</t>
  </si>
  <si>
    <t>就業・生活</t>
  </si>
  <si>
    <t>山口市</t>
  </si>
  <si>
    <t>経営者（理事長）</t>
  </si>
  <si>
    <t>児童自立援助ホーム
「海北」</t>
  </si>
  <si>
    <t>自立援助ホーム</t>
  </si>
  <si>
    <t>構成施設名</t>
  </si>
  <si>
    <t>認定こども</t>
  </si>
  <si>
    <t>福祉作業所</t>
  </si>
  <si>
    <t>35344</t>
  </si>
  <si>
    <t>35502</t>
  </si>
  <si>
    <t>美祢市</t>
  </si>
  <si>
    <t>保育士養成</t>
  </si>
  <si>
    <t>35201</t>
  </si>
  <si>
    <t>学校法人
梅光学院</t>
  </si>
  <si>
    <t>ｳﾍﾞﾌﾛﾝﾃｨｱﾀﾞｲｶﾞｸﾀﾝｷﾀﾞｲｶﾞｸﾌﾞﾎｲｸｶﾞｯｶ</t>
  </si>
  <si>
    <t xml:space="preserve">50  </t>
  </si>
  <si>
    <t>ﾔﾏｸﾞﾁｹﾞｲｼﾞｭﾂﾀﾝｷﾀﾞｲｶﾞｸﾎｲｸｶﾞｯｶ</t>
  </si>
  <si>
    <t>椿東浦田5000</t>
  </si>
  <si>
    <t>ﾔﾏｸﾞﾁﾀﾝｷﾀﾞｲｶﾞｸｼﾞﾄﾞｳｷｮｳｲｸｶﾞｯｶ</t>
  </si>
  <si>
    <t>ｲﾜｸﾆﾀﾝｷﾀﾞｲｶﾞｸﾖｳｼﾞｷｮｳｲｸｶ</t>
  </si>
  <si>
    <t>国立大学法人
山口大学</t>
  </si>
  <si>
    <t xml:space="preserve">80  </t>
  </si>
  <si>
    <t>保助看養成</t>
  </si>
  <si>
    <t>公立大学法人
山口県立大学</t>
  </si>
  <si>
    <t>桜畠3-2-1</t>
  </si>
  <si>
    <t>保看養成</t>
  </si>
  <si>
    <t>学校法人
香川学園</t>
  </si>
  <si>
    <t>保看養成</t>
  </si>
  <si>
    <t>山口県</t>
  </si>
  <si>
    <t>看護養成</t>
  </si>
  <si>
    <t>学校法人
日本医療学園</t>
  </si>
  <si>
    <t>中村女子高等学校
(看護科･高等看護専攻科)</t>
  </si>
  <si>
    <t>岡村町2-1</t>
  </si>
  <si>
    <t>麻里布町2-6-25</t>
  </si>
  <si>
    <t>独立行政法人
国立病院機構</t>
  </si>
  <si>
    <t>大島看護専門学校</t>
  </si>
  <si>
    <t>ｵｵｼﾏｶﾝｺﾞｾﾝﾓﾝｶﾞｯｺｳ</t>
  </si>
  <si>
    <t>ﾋﾗｵｶﾞｸｴﾝﾋﾗｵｶﾝｺﾞｾﾝﾓﾝｶﾞｯｺｳ</t>
  </si>
  <si>
    <t>准看養成</t>
  </si>
  <si>
    <t>ﾊﾔﾄﾓｺｳﾄｳｶﾞｯｺｳ</t>
  </si>
  <si>
    <t>吉南准看護学院</t>
  </si>
  <si>
    <t>小郡下郷799</t>
  </si>
  <si>
    <t>ﾔﾏｸﾞﾁｹﾝｺｳｼﾞｮｳｺｳﾄｳｶﾞｯｺｳ</t>
  </si>
  <si>
    <t>萩准看護学院</t>
  </si>
  <si>
    <t>ﾊｷﾞｼﾞｭﾝｶﾝｺﾞｶﾞｸｲﾝ</t>
  </si>
  <si>
    <t>古開作410</t>
  </si>
  <si>
    <t>ﾔﾅｲｶﾞｸｴﾝｺｳﾄｳｶﾞｯｺｳ</t>
  </si>
  <si>
    <t>理作養成</t>
  </si>
  <si>
    <t>山口コ・メディカル学院</t>
  </si>
  <si>
    <t>精神養成</t>
  </si>
  <si>
    <t>歯科衛生</t>
  </si>
  <si>
    <t>歯科技工</t>
  </si>
  <si>
    <t>ｼﾓﾉｾｷｼｶｷﾞｺｳｾﾝﾓﾝｶﾞｯｺｳ</t>
  </si>
  <si>
    <t>管理栄養</t>
  </si>
  <si>
    <t>学校法人
東亜大学学園</t>
  </si>
  <si>
    <t>学校法人
河野学園</t>
  </si>
  <si>
    <t>栄養</t>
  </si>
  <si>
    <t>桜山町1-1</t>
  </si>
  <si>
    <t>ｼﾓﾉｾｷﾀﾝｷﾀﾞｲｶﾞｸｴｲﾖｳｹﾝｺｳｶﾞｯｶ</t>
  </si>
  <si>
    <t>宇部フロンティア大学短期大学部食物栄養学科</t>
  </si>
  <si>
    <t>宇部市</t>
  </si>
  <si>
    <t>文京町5-40</t>
  </si>
  <si>
    <t>ｳﾍﾞﾌﾛﾝﾃｨｱﾀﾞｲｶﾞｸﾀﾝｷﾀﾞｲｶﾞｸﾌﾞｼｮｸﾓﾂｴｲﾖｳｶﾞｯｶ</t>
  </si>
  <si>
    <t>保健センター</t>
  </si>
  <si>
    <t>豊浦町大字川棚6166-2</t>
  </si>
  <si>
    <t>長府松小田本町4-15</t>
  </si>
  <si>
    <t>ｼﾓﾉｾｷｼｻﾝﾖｳﾎｹﾝｾﾝﾀｰ</t>
  </si>
  <si>
    <t>ｼﾓﾉｾｷｼﾋｺｼﾏﾎｹﾝｾﾝﾀｰ</t>
  </si>
  <si>
    <t>ｳﾍﾞｼﾎｹﾝｾﾝﾀｰ</t>
  </si>
  <si>
    <t>ﾔﾏｸﾞﾁｼﾎｹﾝｾﾝﾀｰ</t>
  </si>
  <si>
    <t>徳地堀1926-1</t>
  </si>
  <si>
    <t>ﾔﾏｸﾞﾁｼﾄｸﾁﾞﾎｹﾝｾﾝﾀｰ</t>
  </si>
  <si>
    <t>小郡下郷609番地5</t>
  </si>
  <si>
    <t>秋穂東6570</t>
  </si>
  <si>
    <t>ﾔﾏｸﾞﾁｼｱｲｵﾎｹﾝｾﾝﾀｰ</t>
  </si>
  <si>
    <t>大字下田万1036</t>
  </si>
  <si>
    <t>大字須佐4186</t>
  </si>
  <si>
    <t>ﾊｷﾞｼﾎｹﾝｾﾝﾀｰ</t>
  </si>
  <si>
    <t>川上4502-2</t>
  </si>
  <si>
    <t>鞠生町12-1</t>
  </si>
  <si>
    <t>ﾎｳﾌｼﾎｹﾝｾﾝﾀｰ</t>
  </si>
  <si>
    <t>中央町21-1</t>
  </si>
  <si>
    <t>ｸﾀﾞﾏﾂｼﾎｹﾝｾﾝﾀｰ</t>
  </si>
  <si>
    <t>周東町下久原743-1</t>
  </si>
  <si>
    <t>ｲﾜｸﾆｼｼｭｳﾄｳﾎｹﾝｾﾝﾀｰ</t>
  </si>
  <si>
    <t>玖珂町4961</t>
  </si>
  <si>
    <t>ｲﾜｸﾆｼｸｶﾞﾎｹﾝｾﾝﾀｰ</t>
  </si>
  <si>
    <t>ｲﾜｸﾆｼﾐﾜﾎｹﾝｾﾝﾀｰ</t>
  </si>
  <si>
    <t>ｲﾜｸﾆｼﾎｹﾝｾﾝﾀｰ</t>
  </si>
  <si>
    <t>本郷町本郷2100-1</t>
  </si>
  <si>
    <t>ｲﾜｸﾆｼﾎﾝｺﾞｳﾎｹﾝｾﾝﾀｰ</t>
  </si>
  <si>
    <t>ｲﾜｸﾆｼﾕｳﾎｹﾝｾﾝﾀｰ</t>
  </si>
  <si>
    <t>ｲﾜｸﾆｼﾐｶﾜﾎｹﾝｾﾝﾀｰ</t>
  </si>
  <si>
    <t>錦町広瀬1067-1</t>
  </si>
  <si>
    <t>ｲﾜｸﾆｼﾆｼｷﾎｹﾝｾﾝﾀｰ</t>
  </si>
  <si>
    <t>東深川1326-6</t>
  </si>
  <si>
    <t>ﾅｶﾞﾄｼﾎｹﾝｾﾝﾀｰ</t>
  </si>
  <si>
    <t>三隅中1473</t>
  </si>
  <si>
    <t>日置上5914-3</t>
  </si>
  <si>
    <t>南町6丁目12-1</t>
  </si>
  <si>
    <t>ﾔﾅｲｼﾎｹﾝｾﾝﾀｰ</t>
  </si>
  <si>
    <t>35213</t>
  </si>
  <si>
    <t>ﾐﾈｼﾎｹﾝｾﾝﾀｰ</t>
  </si>
  <si>
    <t>ｼｭｳﾅﾝｼﾄｸﾔﾏﾎｹﾝｾﾝﾀｰ</t>
  </si>
  <si>
    <t>山陽小野田市</t>
  </si>
  <si>
    <t>大字鴨庄94</t>
  </si>
  <si>
    <t>35321</t>
  </si>
  <si>
    <t>和木2-15-1</t>
  </si>
  <si>
    <t>大字平生村178</t>
  </si>
  <si>
    <t>ﾋﾗｵﾁｮｳﾎｹﾝｾﾝﾀｰ</t>
  </si>
  <si>
    <t>大字奈古2636</t>
  </si>
  <si>
    <t>ｱﾌﾞﾁｮｳﾎｹﾝｾﾝﾀｰ</t>
  </si>
  <si>
    <t>35504</t>
  </si>
  <si>
    <t>認定こども園　　　　　　　　　鞠生幼稚園</t>
  </si>
  <si>
    <t>認定こども園　　　　　　　　　岩国中央幼稚園</t>
  </si>
  <si>
    <t>鞠生幼稚園
まりふキッズ</t>
  </si>
  <si>
    <t>大字福井下3999-6</t>
  </si>
  <si>
    <t>中央町1番8号</t>
  </si>
  <si>
    <t>学校法人
福岡保健学院</t>
  </si>
  <si>
    <t>竹崎町3丁目4番17号</t>
  </si>
  <si>
    <t>医療法人
茜会</t>
  </si>
  <si>
    <t>大坪本町44番20号</t>
  </si>
  <si>
    <t>阿東徳佐中3382番地</t>
  </si>
  <si>
    <t>認定こども園　　　　　　　　　萩幼稚園</t>
  </si>
  <si>
    <t>（私立）</t>
  </si>
  <si>
    <t>宇部協立病院</t>
  </si>
  <si>
    <t>医療生活協同組合
健文会</t>
  </si>
  <si>
    <t>五十目山町16-23</t>
  </si>
  <si>
    <t>生協上宇部クリニック</t>
  </si>
  <si>
    <t>海南町2-25</t>
  </si>
  <si>
    <t>認定こども園　　　　多々良幼稚園</t>
  </si>
  <si>
    <t>認定こども園　　　　　　　美祢幼稚園</t>
  </si>
  <si>
    <t>学校法人
東亜大学学園</t>
  </si>
  <si>
    <t>厚南北3丁目2番12号</t>
  </si>
  <si>
    <t>大字家房1595-1</t>
  </si>
  <si>
    <t>もみじ館</t>
  </si>
  <si>
    <t>低額宿泊</t>
  </si>
  <si>
    <t>大字徳山東一ノ井手4492</t>
  </si>
  <si>
    <t>平成元年4月4日</t>
  </si>
  <si>
    <t>山口県立防府高等学校
(衛生看護科・衛生看護専攻科)</t>
  </si>
  <si>
    <t>研修機能</t>
  </si>
  <si>
    <t>福祉人材・研修セ</t>
  </si>
  <si>
    <t>無料職業紹介</t>
  </si>
  <si>
    <t>低額宿泊</t>
  </si>
  <si>
    <t>防府栄町寮</t>
  </si>
  <si>
    <t>栄町1丁目1番地10</t>
  </si>
  <si>
    <t>山口県立大学</t>
  </si>
  <si>
    <t>4年</t>
  </si>
  <si>
    <t>社会福祉学部</t>
  </si>
  <si>
    <t>椿東浦田5000</t>
  </si>
  <si>
    <t>福祉情報学部</t>
  </si>
  <si>
    <t>学園台843-4-2</t>
  </si>
  <si>
    <t>山口県立大学
(別科助産専攻）</t>
  </si>
  <si>
    <t>曽根字宮ノ前1376-2</t>
  </si>
  <si>
    <t>認定こども園
灘幼稚園</t>
  </si>
  <si>
    <t>大字江向356番地3</t>
  </si>
  <si>
    <t>市町コード</t>
  </si>
  <si>
    <t>市町名</t>
  </si>
  <si>
    <t>大手町9番6号</t>
  </si>
  <si>
    <t>秋穂二島1062</t>
  </si>
  <si>
    <t>貴船町3丁目4-1</t>
  </si>
  <si>
    <t>琴芝町2丁目4番20号</t>
  </si>
  <si>
    <t>堂の前町1番5号</t>
  </si>
  <si>
    <t>緑町1丁目9番2号</t>
  </si>
  <si>
    <t>麻里布町7-1-2</t>
  </si>
  <si>
    <t>南町三丁目9番2号</t>
  </si>
  <si>
    <t>速玉町3番17号</t>
  </si>
  <si>
    <t>千代町一丁目2-28</t>
  </si>
  <si>
    <t>大字蒲生野字横田250</t>
  </si>
  <si>
    <t>尾津町2-7-1</t>
  </si>
  <si>
    <t>華浦2丁目2-1</t>
  </si>
  <si>
    <t>西田町17番地</t>
  </si>
  <si>
    <t>大嶺町東分1853-2</t>
  </si>
  <si>
    <t>文京台2丁目1-1</t>
  </si>
  <si>
    <t>小郡下郷258-2</t>
  </si>
  <si>
    <t>竹崎町三丁目4番17号</t>
  </si>
  <si>
    <t>西宇部南4丁目11番1号</t>
  </si>
  <si>
    <t>吉敷下東一丁目4番1号</t>
  </si>
  <si>
    <t>貴船町3丁目1番37号</t>
  </si>
  <si>
    <t>一の宮学園町2番1号</t>
  </si>
  <si>
    <t>ｼﾓﾉｾｷｼﾌﾀｵｲｼﾞﾏﾎｹﾝﾌｸｼｶﾝ</t>
  </si>
  <si>
    <t>ﾅｻｹｼﾞﾏﾎｹﾝﾌｸｼｶﾝ</t>
  </si>
  <si>
    <t>ｲﾂｸｼﾐﾉｻﾄﾍﾂﾞﾂﾄﾞｲｶﾝ</t>
  </si>
  <si>
    <t>ｼﾗｲﾀﾞﾌﾞﾝｶﾌｸｼｾﾝﾀｰ</t>
  </si>
  <si>
    <t>大島郡周防大島町</t>
  </si>
  <si>
    <t>熊毛郡上関町</t>
  </si>
  <si>
    <t>熊毛郡田布施町</t>
  </si>
  <si>
    <t>熊毛郡平生町</t>
  </si>
  <si>
    <t>大島郡周防大島町</t>
  </si>
  <si>
    <t>熊毛郡平生町</t>
  </si>
  <si>
    <t>玖珂郡和木町</t>
  </si>
  <si>
    <t>阿武郡阿武町</t>
  </si>
  <si>
    <t>玖珂郡和木町</t>
  </si>
  <si>
    <t>熊毛郡平生町</t>
  </si>
  <si>
    <t>阿武郡阿武町</t>
  </si>
  <si>
    <t>大手町9番6号</t>
  </si>
  <si>
    <t>末武下617番地2</t>
  </si>
  <si>
    <t>学校法人
下関学院</t>
  </si>
  <si>
    <t>（昼）理学80</t>
  </si>
  <si>
    <t>由宇町中央1丁目10-11</t>
  </si>
  <si>
    <t>灘幼稚園
メイプルランド</t>
  </si>
  <si>
    <t>人間コミュニケーション学科社会福祉コース介護福祉専攻</t>
  </si>
  <si>
    <t>学園台843-4-2</t>
  </si>
  <si>
    <t>一般社団法人
宇部市医師会</t>
  </si>
  <si>
    <t>一般社団法人
防府医師会</t>
  </si>
  <si>
    <t>一般社団法人
徳山医師会</t>
  </si>
  <si>
    <t>一般社団法人
吉南医師会</t>
  </si>
  <si>
    <t>一般社団法人
萩市医師会</t>
  </si>
  <si>
    <t>五月町6-25</t>
  </si>
  <si>
    <t>認定こども園
恩田幼稚園</t>
  </si>
  <si>
    <t>児玉正悟</t>
  </si>
  <si>
    <t>恩田幼稚園
恩田保育園</t>
  </si>
  <si>
    <t>認定こども園
松崎幼稚園</t>
  </si>
  <si>
    <t>松崎幼稚園
ひよこキッズ</t>
  </si>
  <si>
    <t>認定こども園
玖珂中央幼稚園</t>
  </si>
  <si>
    <t>玖珂中央幼稚園
Kids Roomふれんず</t>
  </si>
  <si>
    <t>玖珂町5167番</t>
  </si>
  <si>
    <t>小郡みらい町一丁目7-1</t>
  </si>
  <si>
    <t>公益社団法人
山口県歯科医師会</t>
  </si>
  <si>
    <t>秋芳町秋吉5343-3</t>
  </si>
  <si>
    <t>11　その他の保健福祉施設等</t>
  </si>
  <si>
    <t xml:space="preserve"> (1) 運営適正化委員会</t>
  </si>
  <si>
    <t xml:space="preserve"> (2) 福祉人材・研修センター</t>
  </si>
  <si>
    <t>754-0893</t>
  </si>
  <si>
    <t>083-
987-0123</t>
  </si>
  <si>
    <t>753-0072</t>
  </si>
  <si>
    <t>山口県
福祉人材センター</t>
  </si>
  <si>
    <t>社会福祉法人
山口県
社会福祉協議会</t>
  </si>
  <si>
    <t xml:space="preserve"> (3) 無料低額診療施設</t>
  </si>
  <si>
    <t>馬場洋明</t>
  </si>
  <si>
    <t>759-6603</t>
  </si>
  <si>
    <t>759-6302</t>
  </si>
  <si>
    <t>755-0005</t>
  </si>
  <si>
    <t>755-0038</t>
  </si>
  <si>
    <t>753-0078</t>
  </si>
  <si>
    <t>753-0061</t>
  </si>
  <si>
    <t xml:space="preserve"> (4) 無料低額宿泊施設</t>
  </si>
  <si>
    <t>747-
0035</t>
  </si>
  <si>
    <t>0835-
23-7456</t>
  </si>
  <si>
    <t>745-0851</t>
  </si>
  <si>
    <t>特定非営利活動
法人
プライム</t>
  </si>
  <si>
    <t>759-6542</t>
  </si>
  <si>
    <t>742-2601</t>
  </si>
  <si>
    <t>742-1402</t>
  </si>
  <si>
    <t>社会福祉法人
長門市
社会福祉協議会</t>
  </si>
  <si>
    <t>社会福祉法人
周南市
社会福祉協議会</t>
  </si>
  <si>
    <t>－</t>
  </si>
  <si>
    <t>ゆ～あいプラザ
山口県社会福祉会館</t>
  </si>
  <si>
    <t>ﾕｰｱｲﾌﾟﾗｻﾞﾔﾏｸﾞﾁｹﾝｼｬｶｲﾌｸｼｶｲｶﾝ</t>
  </si>
  <si>
    <t>751-0823</t>
  </si>
  <si>
    <t>755-0033</t>
  </si>
  <si>
    <t>753-8555</t>
  </si>
  <si>
    <t>753-0032</t>
  </si>
  <si>
    <t>754-1277</t>
  </si>
  <si>
    <t>758-0041</t>
  </si>
  <si>
    <t>747-0026</t>
  </si>
  <si>
    <t>744-0022</t>
  </si>
  <si>
    <t>740-0018</t>
  </si>
  <si>
    <t>743-0011</t>
  </si>
  <si>
    <t>759-4401</t>
  </si>
  <si>
    <t>742-0031</t>
  </si>
  <si>
    <t>745-8529</t>
  </si>
  <si>
    <t>757-0005</t>
  </si>
  <si>
    <t>756-0814</t>
  </si>
  <si>
    <t>下関市
社会福祉センター</t>
  </si>
  <si>
    <t>社会福祉法人
下関市
社会福祉協議会</t>
  </si>
  <si>
    <t>宇部市
総合福祉会館</t>
  </si>
  <si>
    <t>社会福祉法人
山口県
社会福祉事業団</t>
  </si>
  <si>
    <t>社会福祉法人
山口市
社会福祉協議会</t>
  </si>
  <si>
    <t>萩市
総合福祉センター</t>
  </si>
  <si>
    <t>社会福祉法人
萩市
社会福祉協議会</t>
  </si>
  <si>
    <t>岩国市
福祉会館</t>
  </si>
  <si>
    <t>社会福祉法人
岩国市
社会福祉協議会</t>
  </si>
  <si>
    <t>光市
総合福祉センター</t>
  </si>
  <si>
    <t>社会福祉法人
長門市
社会福祉協議会</t>
  </si>
  <si>
    <t>社会福祉法人
山陽小野田市
社会福祉協議会</t>
  </si>
  <si>
    <t>社会福祉法人
山陽小野田市
社会福祉協議会</t>
  </si>
  <si>
    <t>山口県
発達障害者
支援センター</t>
  </si>
  <si>
    <t>社会福祉法人
ひらきの里</t>
  </si>
  <si>
    <t>就業・生活</t>
  </si>
  <si>
    <t>なごみの里
障害者就業・生活
支援センター</t>
  </si>
  <si>
    <t>光栄会
障害者就業・生活
支援センター</t>
  </si>
  <si>
    <t>鳴滝園
障害者就業・生活
支援センター
デパール</t>
  </si>
  <si>
    <t>ふたば園
障害者就業・生活
支援センター
ほっとわーく</t>
  </si>
  <si>
    <t>障害者就業・生活
支援センター
蓮華</t>
  </si>
  <si>
    <t>障害者就業・生活
支援センター
ワークス周南</t>
  </si>
  <si>
    <t>35208</t>
  </si>
  <si>
    <t>多々良幼稚園　　　　　　　　　　　　　　　　たたらキッズ</t>
  </si>
  <si>
    <t>岩国中央幼稚園
キッズ</t>
  </si>
  <si>
    <t>0836-
32-1222</t>
  </si>
  <si>
    <t>0838-
22-0775</t>
  </si>
  <si>
    <t>0835-
22-1662</t>
  </si>
  <si>
    <t>0835-
23-5315</t>
  </si>
  <si>
    <t>学校法人
青木学園</t>
  </si>
  <si>
    <t>学校法人
恩田学園</t>
  </si>
  <si>
    <t>学校法人
本願寺萩学園</t>
  </si>
  <si>
    <t>学校法人
敬陽学園</t>
  </si>
  <si>
    <t>学校法人
ＹＩＣ学園</t>
  </si>
  <si>
    <t>学校法人
脇学園</t>
  </si>
  <si>
    <t>学校法人
岩国学園</t>
  </si>
  <si>
    <t>学校法人
松籟学園
上村聖知</t>
  </si>
  <si>
    <t>学校法人
玖珂学園</t>
  </si>
  <si>
    <t>田中孝子</t>
  </si>
  <si>
    <t>河名哲雄</t>
  </si>
  <si>
    <t>上村聖知</t>
  </si>
  <si>
    <t>ﾜｲｱｲｼｰｶﾝｺﾞﾌｸｼｾﾝﾓﾝｶﾞｯｺｳ</t>
  </si>
  <si>
    <t>ＹＩＣ看護福祉
専門学校</t>
  </si>
  <si>
    <t>中央町1-8</t>
  </si>
  <si>
    <t>学校法人
山口中村学園</t>
  </si>
  <si>
    <t>ﾅｶﾑﾗｼﾞｮｼｺｳﾄｳｶﾞｯｺｳｾﾝｺｳｶ</t>
  </si>
  <si>
    <t>学校法人
宇部学園</t>
  </si>
  <si>
    <t>学校法人
広島ＹＭＣＡ学園</t>
  </si>
  <si>
    <t>083-
283-0294</t>
  </si>
  <si>
    <t>0836-
38-0500</t>
  </si>
  <si>
    <t>083-
928-1331</t>
  </si>
  <si>
    <t>083-
972-2880</t>
  </si>
  <si>
    <t>0835-
26-1122</t>
  </si>
  <si>
    <t>0834-
28-0411</t>
  </si>
  <si>
    <t>下関福祉
専門学校</t>
  </si>
  <si>
    <t>小月茶屋3-4-26</t>
  </si>
  <si>
    <t>黒川1280-1</t>
  </si>
  <si>
    <t>学校法人
山口中村学園
高等福祉専攻科</t>
  </si>
  <si>
    <t>桜山町1番1号</t>
  </si>
  <si>
    <t>ｼﾓﾉｾｷﾀﾝｷﾀﾞｲｶﾞｸﾎｲｸｶﾞｯｶ</t>
  </si>
  <si>
    <t>尾津町2-24-18</t>
  </si>
  <si>
    <t>下関短期大学
保育学科</t>
  </si>
  <si>
    <t>梅光学院大学
子ども学部
子ども未来学科</t>
  </si>
  <si>
    <t>宇部フロンティア大学
短期大学部
保育学科</t>
  </si>
  <si>
    <t>山口大学
(医学部保健学科
看護学専攻）</t>
  </si>
  <si>
    <t>山口県立大学
(看護栄養学部
看護学科)</t>
  </si>
  <si>
    <t>宇部フロンティア大学
(人間健康学部
看護学科)</t>
  </si>
  <si>
    <t>3年</t>
  </si>
  <si>
    <t>下関看護
リハビリテーション学校</t>
  </si>
  <si>
    <t>専門学校YIC
リハビリテーション
大学校</t>
  </si>
  <si>
    <t>083-
222-0606</t>
  </si>
  <si>
    <t>083-
933-0550</t>
  </si>
  <si>
    <t>桜畠3-2-1</t>
  </si>
  <si>
    <t>083-
223-4137</t>
  </si>
  <si>
    <t>一般社団法人
下関市歯科医師会</t>
  </si>
  <si>
    <t>山口県立大学
看護栄養学部
栄養学科</t>
  </si>
  <si>
    <t>下関短期大学
栄養健康学科</t>
  </si>
  <si>
    <t>083-287-2171</t>
  </si>
  <si>
    <t>083-772-4022</t>
  </si>
  <si>
    <t>083-766-2041</t>
  </si>
  <si>
    <t>083-246-3885</t>
  </si>
  <si>
    <t>083-266-0111</t>
  </si>
  <si>
    <t>彦島江の浦町1丁目3-9</t>
  </si>
  <si>
    <t>083-782-1962</t>
  </si>
  <si>
    <t>0836-31-1777</t>
  </si>
  <si>
    <t>琴芝町2丁目1-10</t>
  </si>
  <si>
    <t>0835-52-1114</t>
  </si>
  <si>
    <t>083-921-2666</t>
  </si>
  <si>
    <t>糸米2丁目6-6</t>
  </si>
  <si>
    <t>083-956-0993</t>
  </si>
  <si>
    <t>083-973-8147</t>
  </si>
  <si>
    <t>083-984-8031</t>
  </si>
  <si>
    <t>0838-26-0500</t>
  </si>
  <si>
    <t>0835-24-2161</t>
  </si>
  <si>
    <t>0833-41-1234</t>
  </si>
  <si>
    <t>0827-84-3580</t>
  </si>
  <si>
    <t>0827-82-2020</t>
  </si>
  <si>
    <t>0827-96-1706</t>
  </si>
  <si>
    <t>0827-24-3751</t>
  </si>
  <si>
    <t>室の木町3丁目1-11</t>
  </si>
  <si>
    <t>0827-75-2350</t>
  </si>
  <si>
    <t>0827-63-3111</t>
  </si>
  <si>
    <t>0827-76-0220</t>
  </si>
  <si>
    <t>0827-72-3111</t>
  </si>
  <si>
    <t>0833-74-3007</t>
  </si>
  <si>
    <t>光井2丁目2-1</t>
  </si>
  <si>
    <t>0837-23-1132</t>
  </si>
  <si>
    <t>0837-43-2444</t>
  </si>
  <si>
    <t>0837-33-3021</t>
  </si>
  <si>
    <t>0820-23-1190</t>
  </si>
  <si>
    <t>0837-53-0304</t>
  </si>
  <si>
    <t>0837-62-1909</t>
  </si>
  <si>
    <t>0834-22-8553</t>
  </si>
  <si>
    <t>0836-71-1814</t>
  </si>
  <si>
    <t>0827-52-7290</t>
  </si>
  <si>
    <t>0820-56-7141</t>
  </si>
  <si>
    <t>08388-2-3113</t>
  </si>
  <si>
    <t>長門市油谷
保健福祉センター</t>
  </si>
  <si>
    <t>阿知須
社会福祉センター</t>
  </si>
  <si>
    <t>柳井市
総合福祉センター</t>
  </si>
  <si>
    <t>社会福祉法人
柳井市
社会福祉協議会</t>
  </si>
  <si>
    <t>社会福祉法人
恩賜財団
済生会支部
山口県済生会</t>
  </si>
  <si>
    <t>ｳﾍﾞｷｮｳﾘﾂﾋﾞｮｳｲﾝ</t>
  </si>
  <si>
    <t>ｾｲｷｮｳｶﾐｳﾍﾞｸﾘﾆｯｸ</t>
  </si>
  <si>
    <t>済生会
山口総合病院</t>
  </si>
  <si>
    <t>済生会
湯田温泉病院</t>
  </si>
  <si>
    <t>（私立）</t>
  </si>
  <si>
    <t>35202</t>
  </si>
  <si>
    <t>35203</t>
  </si>
  <si>
    <t>ﾔﾏｸﾞﾁｹﾝﾘﾂﾀﾞｲｶﾞｸ</t>
  </si>
  <si>
    <t>35204</t>
  </si>
  <si>
    <t>ﾜｲｱｲｼｰｶﾝｺﾞﾌｸｼｾﾝﾓﾝｶﾞｯｺｳ</t>
  </si>
  <si>
    <t>35215</t>
  </si>
  <si>
    <t>ﾔﾏｸﾞﾁﾀﾞｲｶﾞｸｲｶﾞｸﾌﾞﾎｹﾝｶﾞｯｶｶﾝｺﾞｶﾞｸｾﾝｺｳ</t>
  </si>
  <si>
    <t>ﾔﾏｸﾞﾁｹﾝﾘﾂﾀﾞｲｶﾞｸﾍﾞｯｶｼﾞｮｻﾝｾﾝｺｳ</t>
  </si>
  <si>
    <t>学校法人
香川学園</t>
  </si>
  <si>
    <t>山口県立大学
社会福祉学部
社会福祉学科</t>
  </si>
  <si>
    <t>公立大学法人
山口県立大学</t>
  </si>
  <si>
    <t>下関歯科技工
専門学校</t>
  </si>
  <si>
    <t>下関市</t>
  </si>
  <si>
    <t>下関市</t>
  </si>
  <si>
    <t>宇部市</t>
  </si>
  <si>
    <t>山口市</t>
  </si>
  <si>
    <t>山口市</t>
  </si>
  <si>
    <t>山口市小郡
保健福祉センター</t>
  </si>
  <si>
    <t>萩市</t>
  </si>
  <si>
    <t>防府市</t>
  </si>
  <si>
    <t>下松市</t>
  </si>
  <si>
    <t>岩国市</t>
  </si>
  <si>
    <t>岩国市</t>
  </si>
  <si>
    <t>光市</t>
  </si>
  <si>
    <t>長門市</t>
  </si>
  <si>
    <t>柳井市</t>
  </si>
  <si>
    <t>柳井市</t>
  </si>
  <si>
    <t>美祢市</t>
  </si>
  <si>
    <t>美祢市</t>
  </si>
  <si>
    <t>周南市</t>
  </si>
  <si>
    <t>和木町</t>
  </si>
  <si>
    <t>平生町</t>
  </si>
  <si>
    <t>阿武町</t>
  </si>
  <si>
    <t>社会福祉法人
下関市
民生事業助成会</t>
  </si>
  <si>
    <t>社会福祉法人
ほおの木会</t>
  </si>
  <si>
    <t>社会福祉法人
ほおの木会
（岡山忠博）</t>
  </si>
  <si>
    <t>社会福祉法人
ふたば園</t>
  </si>
  <si>
    <t>社会福祉法人
ビタ・フェリーチェ</t>
  </si>
  <si>
    <t>社会福祉法人
大和福祉会</t>
  </si>
  <si>
    <t>社会福祉法人
大和福祉会
（永廣重元）</t>
  </si>
  <si>
    <t>ﾀﾌﾞｾﾁｮｳｼﾝｼﾝｼｮｳｶﾞｲｼｬﾌｸｼｻｷﾞｮｳｼｮｻｸﾗｴﾝ</t>
  </si>
  <si>
    <t>ﾔﾏｸﾞﾁｹﾝﾌｸｼｼﾞﾝｻﾞｲｹﾝｼｭｳｾﾝﾀｰ</t>
  </si>
  <si>
    <t>35201</t>
  </si>
  <si>
    <t>ﾔﾏｸﾞﾁｹﾝﾘﾂﾀﾞｲｶﾞｸｼｬｶｲﾌｸｼｶﾞｸﾌﾞｼｬｶｲﾌｸｼｶﾞｯｶ</t>
  </si>
  <si>
    <t>ﾄｳｱﾀﾞｲｶﾞｸｲﾘｮｳｶﾞｸﾌﾞｲﾘｮｳｴｲﾖｳｶﾞｯｶ</t>
  </si>
  <si>
    <t>ﾔﾏｸﾞﾁｹﾝﾘﾂﾀﾞｲｶﾞｸｶﾝｺﾞｴｲﾖｳｶﾞｸﾌﾞｴｲﾖｳｶﾞｯｶ</t>
  </si>
  <si>
    <t>35202</t>
  </si>
  <si>
    <t>ｼﾓﾉｾｷｼｷｸｶﾞﾜﾎｹﾝｾﾝﾀｰ</t>
  </si>
  <si>
    <t>ｼﾓﾉｾｷｼﾄﾖｳﾗﾎｹﾝｾﾝﾀｰ</t>
  </si>
  <si>
    <t>ｼﾓﾉｾｷｼﾄﾖﾀﾎｹﾝﾌｸｼｾﾝﾀｰ</t>
  </si>
  <si>
    <t>ｼﾓﾉｾｷｼﾎｳﾎｸﾎｹﾝﾌｸｼｾﾝﾀｰ</t>
  </si>
  <si>
    <t>ﾔﾏｸﾞﾁｼｱﾄｳﾎｹﾝｾﾝﾀｰ</t>
  </si>
  <si>
    <t>ﾊｷﾞｼﾀﾏｶﾞﾜﾎｹﾝｾﾝﾀｰ</t>
  </si>
  <si>
    <t>ﾊｷﾞｼｽｻﾎｹﾝｾﾝﾀｰ</t>
  </si>
  <si>
    <t>ﾊｷﾞｼﾌｸｴﾎｹﾝｾﾝﾀｰ</t>
  </si>
  <si>
    <t>ﾊｷﾞｼｶﾜｶﾐﾎｹﾝｾﾝﾀｰ</t>
  </si>
  <si>
    <t>美川町四馬神1057</t>
  </si>
  <si>
    <t>ﾋｶﾘｼｿｳｺﾞｳﾌｸｼｾﾝﾀｰ</t>
  </si>
  <si>
    <t>ﾅｶﾞﾄｼﾐｽﾐﾎｹﾝｾﾝﾀｰ</t>
  </si>
  <si>
    <t>ﾅｶﾞﾄｼﾍｷﾎｹﾝｾﾝﾀｰ</t>
  </si>
  <si>
    <t>ﾅｶﾞﾄｼﾕﾔﾎｹﾝﾌｸｼｾﾝﾀｰ</t>
  </si>
  <si>
    <t>35213</t>
  </si>
  <si>
    <t>ﾐﾈｼｼｭｳﾎｳﾎｹﾝｾﾝﾀｰ</t>
  </si>
  <si>
    <t>ﾜｷﾁｮｳﾎｹﾝｿｳﾀﾞﾝｾﾝﾀｰ</t>
  </si>
  <si>
    <t>083-
924-2837</t>
  </si>
  <si>
    <t>083-
922-6200</t>
  </si>
  <si>
    <t>083-
262-2300</t>
  </si>
  <si>
    <t>083-
774-0511</t>
  </si>
  <si>
    <t>0836-
33-6111</t>
  </si>
  <si>
    <t>0836-
33-3395</t>
  </si>
  <si>
    <t>083-
901-6111</t>
  </si>
  <si>
    <t>083-
932-3311</t>
  </si>
  <si>
    <t>情島
保健福祉館</t>
  </si>
  <si>
    <t>0820-
65-0132</t>
  </si>
  <si>
    <t>0820-
62-0004</t>
  </si>
  <si>
    <t>759-4101</t>
  </si>
  <si>
    <t>0837-
22-8294</t>
  </si>
  <si>
    <t>746-0014</t>
  </si>
  <si>
    <t>0834-
62-6300</t>
  </si>
  <si>
    <t>083-
232-2001</t>
  </si>
  <si>
    <t>0836-
33-3156</t>
  </si>
  <si>
    <t>083-
924-1025</t>
  </si>
  <si>
    <t>083-
922-3666</t>
  </si>
  <si>
    <t>0836-
66-2000</t>
  </si>
  <si>
    <t>0838-
22-3803</t>
  </si>
  <si>
    <t>0835-
22-3907</t>
  </si>
  <si>
    <t>0833-
41-2242</t>
  </si>
  <si>
    <t>0827-
22-5877</t>
  </si>
  <si>
    <t>0833-
74-3000</t>
  </si>
  <si>
    <t>0837-
37-3937</t>
  </si>
  <si>
    <t>0820-
22-3800</t>
  </si>
  <si>
    <t>0834-
22-8710</t>
  </si>
  <si>
    <t>0836-
72-1813</t>
  </si>
  <si>
    <t>0836-
83-2050</t>
  </si>
  <si>
    <t>083-
902-7117</t>
  </si>
  <si>
    <t>下小鯖2287-1</t>
  </si>
  <si>
    <t>0838-
21-7066</t>
  </si>
  <si>
    <t>0834-
33-8220</t>
  </si>
  <si>
    <t>747-0064</t>
  </si>
  <si>
    <t>755-0003</t>
  </si>
  <si>
    <t>則貞2丁目7-47</t>
  </si>
  <si>
    <t>747-0816</t>
  </si>
  <si>
    <t>747-　　　　0065</t>
  </si>
  <si>
    <t>747-0034</t>
  </si>
  <si>
    <t>0835-
22-0537</t>
  </si>
  <si>
    <t>天神2丁目5-22</t>
  </si>
  <si>
    <t>740-0032</t>
  </si>
  <si>
    <t>0827-
31-7212</t>
  </si>
  <si>
    <t>740-0036</t>
  </si>
  <si>
    <t>0827-
34-0505
0827-
32-1154</t>
  </si>
  <si>
    <t>742-0337</t>
  </si>
  <si>
    <t>0827-
82-5670</t>
  </si>
  <si>
    <t>759-　　　　　　2212</t>
  </si>
  <si>
    <t>0837-　　　　　52-0480</t>
  </si>
  <si>
    <t>0820-
52-4591</t>
  </si>
  <si>
    <t>下田布施861-4</t>
  </si>
  <si>
    <t>083-
256-1111</t>
  </si>
  <si>
    <t>083-
928-0211</t>
  </si>
  <si>
    <t>0838-
24-4000</t>
  </si>
  <si>
    <t>083-
223-0339</t>
  </si>
  <si>
    <t>083-
972-3288</t>
  </si>
  <si>
    <t>0835-
32-0138</t>
  </si>
  <si>
    <t>0827-
31-8141</t>
  </si>
  <si>
    <t>0836-
22-2134</t>
  </si>
  <si>
    <t>0827-
29-2233</t>
  </si>
  <si>
    <t>麻里布町2丁目6-25</t>
  </si>
  <si>
    <t>083-
256-7711</t>
  </si>
  <si>
    <t>083-
231-3903</t>
  </si>
  <si>
    <t>0836-
33-8140</t>
  </si>
  <si>
    <t>中村3丁目12-53</t>
  </si>
  <si>
    <t>0836-
44-6339</t>
  </si>
  <si>
    <t>083-
922-0418</t>
  </si>
  <si>
    <t>駅通り1丁目1-1</t>
  </si>
  <si>
    <t>0838-
26-6500</t>
  </si>
  <si>
    <t>0835-
22-0569</t>
  </si>
  <si>
    <t>0835-
22-0136</t>
  </si>
  <si>
    <t>0827-
34-2000</t>
  </si>
  <si>
    <t>0834-
31-4560</t>
  </si>
  <si>
    <t>0820-
76-0556</t>
  </si>
  <si>
    <t>0820-
56-5157</t>
  </si>
  <si>
    <t>083-
231-0080</t>
  </si>
  <si>
    <t>上田中町8-3-1</t>
  </si>
  <si>
    <t>0836-
31-5368</t>
  </si>
  <si>
    <t>083-
972-0634</t>
  </si>
  <si>
    <t>083-
972-0307</t>
  </si>
  <si>
    <t>0838-
25-6665</t>
  </si>
  <si>
    <t>0835-
24-5424</t>
  </si>
  <si>
    <t>0820-
22-0214</t>
  </si>
  <si>
    <t>083-
928-8028</t>
  </si>
  <si>
    <t>宇部市
保健センター</t>
  </si>
  <si>
    <t>山口市徳地
保健センター</t>
  </si>
  <si>
    <t>山口市
保健センター</t>
  </si>
  <si>
    <t>山口市阿東
保健センター</t>
  </si>
  <si>
    <t>山口市秋穂
保健センター</t>
  </si>
  <si>
    <t>萩市田万川
保健センター</t>
  </si>
  <si>
    <t>萩市須佐
保健センター</t>
  </si>
  <si>
    <t>萩市
保健センター</t>
  </si>
  <si>
    <t>萩市福栄
保健センター</t>
  </si>
  <si>
    <t>萩市川上
保健センター</t>
  </si>
  <si>
    <t>防府市
保健センター</t>
  </si>
  <si>
    <t>下松市
保健センター</t>
  </si>
  <si>
    <t>岩国市周東
保健センター</t>
  </si>
  <si>
    <t>岩国市玖珂
保健センター</t>
  </si>
  <si>
    <t>岩国市美和
保健センター</t>
  </si>
  <si>
    <t>岩国市
保健センター</t>
  </si>
  <si>
    <t>岩国市本郷
保健センター</t>
  </si>
  <si>
    <t>岩国市由宇
保健センター</t>
  </si>
  <si>
    <t>岩国市美川
保健センター</t>
  </si>
  <si>
    <t>岩国市錦
保健センター</t>
  </si>
  <si>
    <t>長門市
保健センター</t>
  </si>
  <si>
    <t>長門市三隅
保健センター</t>
  </si>
  <si>
    <t>長門市日置
保健センター</t>
  </si>
  <si>
    <t>柳井市
保健センター</t>
  </si>
  <si>
    <t>美祢市
保健センター</t>
  </si>
  <si>
    <t>美祢市秋芳
保健センター</t>
  </si>
  <si>
    <t>周南市徳山
保健センター</t>
  </si>
  <si>
    <t>和木町
保健相談センター</t>
  </si>
  <si>
    <t>平生町
保健センター</t>
  </si>
  <si>
    <t>阿武町
保健センター</t>
  </si>
  <si>
    <t>認定こども園
中関幼稚園</t>
  </si>
  <si>
    <t>学校法人
島田学園</t>
  </si>
  <si>
    <t>中関幼稚園
ひよこ</t>
  </si>
  <si>
    <t>大字田島１３６０－１</t>
  </si>
  <si>
    <t>認定こども園
岩国東幼稚園</t>
  </si>
  <si>
    <t>学校法人
三笠学園</t>
  </si>
  <si>
    <t>冨津田孝麿</t>
  </si>
  <si>
    <t>岩国東幼稚園
こひよこ組</t>
  </si>
  <si>
    <t>三笠町二丁目２番１６号</t>
  </si>
  <si>
    <t>生協下関歯科</t>
  </si>
  <si>
    <t>貴船町2-3-24</t>
  </si>
  <si>
    <t>751-0823</t>
  </si>
  <si>
    <t>083-
224-0118</t>
  </si>
  <si>
    <t>低額診療</t>
  </si>
  <si>
    <t>35201</t>
  </si>
  <si>
    <t>ｾｲｷｮｳｼﾓﾉｾｷｼｶ</t>
  </si>
  <si>
    <t>協立歯科診療所</t>
  </si>
  <si>
    <t>廣田勝弘
藤田博</t>
  </si>
  <si>
    <t>くし山1-17-20</t>
  </si>
  <si>
    <t>0836-
84-2533</t>
  </si>
  <si>
    <t>35216</t>
  </si>
  <si>
    <t>福祉総合ｾﾝﾀｰ</t>
  </si>
  <si>
    <t>至誠館大学</t>
  </si>
  <si>
    <t>083-263-6222</t>
  </si>
  <si>
    <t>083-231-1233</t>
  </si>
  <si>
    <t>保健センター</t>
  </si>
  <si>
    <t>保健センター</t>
  </si>
  <si>
    <t>35201</t>
  </si>
  <si>
    <t>秋根南町2丁目4番33号</t>
  </si>
  <si>
    <t>南部町1番1号</t>
  </si>
  <si>
    <t>ｼﾓﾉｾｷｼｼﾝｼﾓﾉｾｷﾎｹﾝｾﾝﾀｰ</t>
  </si>
  <si>
    <t>ｼﾓﾉｾｷｼｶﾗﾄﾎｹﾝｾﾝﾀｰ</t>
  </si>
  <si>
    <t>0838-52-0121</t>
  </si>
  <si>
    <t>0838-54-2121</t>
  </si>
  <si>
    <t>山陽小野田市</t>
  </si>
  <si>
    <t>学校法人
河野学園</t>
  </si>
  <si>
    <t>学校法人
鴻城義塾</t>
  </si>
  <si>
    <t>学校法人
山口コア学園</t>
  </si>
  <si>
    <t>ｼｾｲｶﾝﾀﾞｲｶﾞｸ</t>
  </si>
  <si>
    <t>ｵﾉﾀﾞｼﾝﾘｮｳｼｮ</t>
  </si>
  <si>
    <t>ﾔﾏｸﾞﾁｼｵｺﾞｵﾘﾎｹﾝﾌｸｼｾﾝﾀｰ</t>
  </si>
  <si>
    <t>ｶｾﾂｻﾝﾖｳｿｳｺﾞｳｼﾞﾑｼｮﾅｲｻﾝﾖｳｵﾉﾀﾞｼﾎｹﾝｾﾝﾀｰ</t>
  </si>
  <si>
    <t>田布施町
心身障害者
福祉作業所
「さくら園」</t>
  </si>
  <si>
    <t>田布施町
心身障害児父母の会</t>
  </si>
  <si>
    <t>愛宕町1丁目3-1</t>
  </si>
  <si>
    <t>東亜大学
医療学部
健康栄養学科</t>
  </si>
  <si>
    <t>学校法人
ＹＩＣ学院</t>
  </si>
  <si>
    <t>山口県
福祉研修センター</t>
  </si>
  <si>
    <t>介護福祉
学科</t>
  </si>
  <si>
    <t>学校法人
ＹＩＣ学院</t>
  </si>
  <si>
    <t>下関市立
豊田下こども園</t>
  </si>
  <si>
    <t>750-0453</t>
  </si>
  <si>
    <t>083-
766-2446</t>
  </si>
  <si>
    <t>幼保連携型</t>
  </si>
  <si>
    <t>豊田町大字手洗字堂本273-1</t>
  </si>
  <si>
    <t>市町</t>
  </si>
  <si>
    <t>下関市立
菊川こども園</t>
  </si>
  <si>
    <t>750-0317</t>
  </si>
  <si>
    <t>083-
287-0085</t>
  </si>
  <si>
    <t>菊川町大字下岡枝字高田1504</t>
  </si>
  <si>
    <t>ｼﾓﾉｾｷｼﾘﾂｷｸｶﾞﾜｺﾄﾞﾓｴﾝ</t>
  </si>
  <si>
    <t>下関市立
王喜こども園</t>
  </si>
  <si>
    <t>750-1114</t>
  </si>
  <si>
    <t>083-
282-0369</t>
  </si>
  <si>
    <t>王喜本町2-15-1</t>
  </si>
  <si>
    <t>下関市立
川棚こども園</t>
  </si>
  <si>
    <t>下関市大字川棚字寺田5281</t>
  </si>
  <si>
    <t>下関市立
西市こども園</t>
  </si>
  <si>
    <t>750-0424</t>
  </si>
  <si>
    <t>083-
766-0098</t>
  </si>
  <si>
    <t>豊田町大字矢田字横の田185</t>
  </si>
  <si>
    <t>下関市立
豊北こども園</t>
  </si>
  <si>
    <t>759-5511</t>
  </si>
  <si>
    <t>083-
782-0430</t>
  </si>
  <si>
    <t>豊北町大字滝部字上ノ原2992-1</t>
  </si>
  <si>
    <t>くりのみ子供園</t>
  </si>
  <si>
    <t>社会福祉法人
田の首福祉会</t>
  </si>
  <si>
    <t>梶山　文夫</t>
  </si>
  <si>
    <t>彦島田の首町2-6-10</t>
  </si>
  <si>
    <t>ｸﾘﾉﾐｺﾄﾞﾓｴﾝ</t>
  </si>
  <si>
    <t>吉田緑こども園</t>
  </si>
  <si>
    <t>社会福祉法人
東行福祉会</t>
  </si>
  <si>
    <t>大字吉田1085-1</t>
  </si>
  <si>
    <t>長府幼稚園</t>
  </si>
  <si>
    <t>学校法人
徳応学園</t>
  </si>
  <si>
    <t>戸﨑　文昭</t>
  </si>
  <si>
    <t>長府金屋町2-7</t>
  </si>
  <si>
    <t>幼稚園型</t>
  </si>
  <si>
    <t>認定こども園
もみじ幼稚園</t>
  </si>
  <si>
    <t>長府侍町１－１０－１</t>
  </si>
  <si>
    <t>認定こども園
野田学園幼稚園</t>
  </si>
  <si>
    <t>学校法人
野田学園</t>
  </si>
  <si>
    <t>認定こども園
萩光塩学院幼稚園</t>
  </si>
  <si>
    <t>学校法人
萩光塩学院</t>
  </si>
  <si>
    <t>学校法人
萩光塩学院</t>
  </si>
  <si>
    <t>江向597番地</t>
  </si>
  <si>
    <t>にっしょう
認定こども園</t>
  </si>
  <si>
    <t>日照幼稚園
おひさま保育園</t>
  </si>
  <si>
    <t>岩国めぐみ幼稚園
ひよこハウス</t>
  </si>
  <si>
    <t>認定こども園
むろのき幼稚園</t>
  </si>
  <si>
    <t>学校法人
麻里布学園</t>
  </si>
  <si>
    <t>田中照道</t>
  </si>
  <si>
    <t>光井9丁目22番1号</t>
  </si>
  <si>
    <t>学校法人
あおい学園</t>
  </si>
  <si>
    <t>吉岡光雄</t>
  </si>
  <si>
    <t>美祢幼稚園
美祢保育園</t>
  </si>
  <si>
    <t>流田　幸彦</t>
  </si>
  <si>
    <t>大字伊保田253-9</t>
  </si>
  <si>
    <t>756-0080</t>
  </si>
  <si>
    <t xml:space="preserve"> (5) へき地保健福祉館</t>
  </si>
  <si>
    <t xml:space="preserve"> (6) 地域福祉センター</t>
  </si>
  <si>
    <t xml:space="preserve"> (7) 福祉センター</t>
  </si>
  <si>
    <t xml:space="preserve"> (8) 発達障害者支援センター</t>
  </si>
  <si>
    <t xml:space="preserve"> (9) 障害者就業・生活支援センター</t>
  </si>
  <si>
    <t xml:space="preserve"> (10) 自立援助ホーム</t>
  </si>
  <si>
    <t>大字平安古町209-１</t>
  </si>
  <si>
    <t>0837-37-2193</t>
  </si>
  <si>
    <t>認定こども園
蓮生・まこと
幼稚園</t>
  </si>
  <si>
    <t>学校法人
蓮生・まこと
幼稚園</t>
  </si>
  <si>
    <t>蓮生・まこと
幼稚園
蓮生・ふたば保育園</t>
  </si>
  <si>
    <t>大字久米3920-1</t>
  </si>
  <si>
    <t>認定こども園
あおば幼稚園</t>
  </si>
  <si>
    <t>あおば幼稚園
あおばｽﾏｲﾙｷｯｽﾞ</t>
  </si>
  <si>
    <t>玖珂郡和木町</t>
  </si>
  <si>
    <t>下関市立山陽
保健センター</t>
  </si>
  <si>
    <t>下関市立彦島
保健センター</t>
  </si>
  <si>
    <t>下関市立菊川
保健センター</t>
  </si>
  <si>
    <t>下関市立豊浦
保健センター</t>
  </si>
  <si>
    <t>下関市立豊田
保健センター</t>
  </si>
  <si>
    <t>下関市立豊北
保健センター</t>
  </si>
  <si>
    <t>豊田町大字殿敷1918-1</t>
  </si>
  <si>
    <t>豊北町大字滝部3140-1</t>
  </si>
  <si>
    <t>08387-2-0300</t>
  </si>
  <si>
    <t>08387-6-2016</t>
  </si>
  <si>
    <t>美和町生見12128</t>
  </si>
  <si>
    <t>山陽小野田市
保健センター</t>
  </si>
  <si>
    <t>新天町１丁目2-32</t>
  </si>
  <si>
    <t>山口県
福祉サービス
運営適正化委員会</t>
  </si>
  <si>
    <t>松ヶ下雅弘</t>
  </si>
  <si>
    <t>尾中浩文</t>
  </si>
  <si>
    <t>有田茂生</t>
  </si>
  <si>
    <t>楠本秀己</t>
  </si>
  <si>
    <t>岩城　淳</t>
  </si>
  <si>
    <t>児童自立援助ホーム
「そなえ」</t>
  </si>
  <si>
    <t>特定非営利
活動法人とりで</t>
  </si>
  <si>
    <t>金本秀韓</t>
  </si>
  <si>
    <t>740-0034</t>
  </si>
  <si>
    <t>0827-
35-6509</t>
  </si>
  <si>
    <t>南岩国町5-19-12</t>
  </si>
  <si>
    <t>ｼﾞﾄﾞｳｼﾞﾘﾂｴﾝｼﾞｮﾎｰﾑﾄﾘﾃﾞ</t>
  </si>
  <si>
    <t>藤田健二</t>
  </si>
  <si>
    <t>海老原道宣</t>
  </si>
  <si>
    <t>聖光幼稚園
緑ケ丘保育所</t>
  </si>
  <si>
    <t>学校法人
西宝寺学園</t>
  </si>
  <si>
    <t>学校法人
宇治ヶ森学園</t>
  </si>
  <si>
    <t>学校法人
宇治ヶ森学園
（松村　佳成）</t>
  </si>
  <si>
    <t>下関市立新下関
保健センター</t>
  </si>
  <si>
    <t>下関市立唐戸
保健センター</t>
  </si>
  <si>
    <t>FAX：(0827)
35-6519</t>
  </si>
  <si>
    <t>生協小野田診療所
（内科・歯科）</t>
  </si>
  <si>
    <t>ひがし子ども園</t>
  </si>
  <si>
    <t>倉重　惠子</t>
  </si>
  <si>
    <t>750-0048</t>
  </si>
  <si>
    <t>083-
222-0145</t>
  </si>
  <si>
    <t>豊北きらきらこども園</t>
  </si>
  <si>
    <t>社会福祉法人
三明会</t>
  </si>
  <si>
    <t>759-5331</t>
  </si>
  <si>
    <t>083-
786-2025</t>
  </si>
  <si>
    <t>豊北町大字神田2408</t>
  </si>
  <si>
    <t>認定こども園
泉幼稚園</t>
  </si>
  <si>
    <t>学校法人
泉学園</t>
  </si>
  <si>
    <t>梶山　正迪</t>
  </si>
  <si>
    <t>泉幼稚園</t>
  </si>
  <si>
    <t>山の田南町13－12</t>
  </si>
  <si>
    <t>認定こども園
いちょう幼稚園</t>
  </si>
  <si>
    <t>学校法人
朋林学園</t>
  </si>
  <si>
    <t>いちょう幼稚園</t>
  </si>
  <si>
    <t>安岡町1－10－7</t>
  </si>
  <si>
    <t>083-932-0112</t>
  </si>
  <si>
    <t>認定こども園
阿知須幼稚園</t>
  </si>
  <si>
    <t>学校法人
小野学園</t>
  </si>
  <si>
    <t>脇　幸典</t>
  </si>
  <si>
    <t>認定こども園
佐波幼稚園</t>
  </si>
  <si>
    <t>学校法人
佐波幼稚園</t>
  </si>
  <si>
    <t>清水博道</t>
  </si>
  <si>
    <t>平和町6-20</t>
  </si>
  <si>
    <t>中邑隆哉</t>
  </si>
  <si>
    <t>認定こども園
藤生幼稚園</t>
  </si>
  <si>
    <t>学校法人
藤生学園</t>
  </si>
  <si>
    <t>藤生幼稚園
なかよしハウス</t>
  </si>
  <si>
    <t>藤生町１丁目3-18</t>
  </si>
  <si>
    <t>その他法人</t>
  </si>
  <si>
    <t>大字坪呼坂1240-3</t>
  </si>
  <si>
    <t>社会福祉法人
防府海北園
(三原俊寬)</t>
  </si>
  <si>
    <t>橋本　昌代</t>
  </si>
  <si>
    <t>市川　英之</t>
  </si>
  <si>
    <t>都野　悦弘</t>
  </si>
  <si>
    <t>萩市
（2）</t>
  </si>
  <si>
    <t>長門市
（2）</t>
  </si>
  <si>
    <t>美祢市
（2）</t>
  </si>
  <si>
    <t>0834-34-4111</t>
  </si>
  <si>
    <t>事業類型</t>
  </si>
  <si>
    <t>宇部市末広町１番16-5号</t>
  </si>
  <si>
    <t>小規模A</t>
  </si>
  <si>
    <t>リトル明光乳児園</t>
  </si>
  <si>
    <t>宇部市大字西岐波字大澤4416-9</t>
  </si>
  <si>
    <t>小規模B</t>
  </si>
  <si>
    <t>プティット一ノ坂保育園</t>
  </si>
  <si>
    <t>山口市後河原吉田37-2</t>
  </si>
  <si>
    <t>事業所内</t>
  </si>
  <si>
    <t>山口ココモ保育園</t>
  </si>
  <si>
    <t>くすのき保育園</t>
  </si>
  <si>
    <t>萩市江向173番地1</t>
  </si>
  <si>
    <t>ひだまり保育園</t>
  </si>
  <si>
    <t>太陽のテラス</t>
  </si>
  <si>
    <t>ニチイキッズ下松末武保育園</t>
  </si>
  <si>
    <t>下松市大字末武中14-3</t>
  </si>
  <si>
    <t>ニチイキッズ一番丁保育園</t>
  </si>
  <si>
    <t>周南市大字徳山４１５８－３（一番丁）</t>
  </si>
  <si>
    <t>南陽幼稚園保育部　ちゅうりっぷ</t>
  </si>
  <si>
    <t>周南市福川３丁目７番２５号</t>
  </si>
  <si>
    <t>保育園　ひだまり</t>
  </si>
  <si>
    <t>周南市東山町６－２８</t>
  </si>
  <si>
    <t>山陽小野田市大字千崎495-4</t>
  </si>
  <si>
    <t>(追加の理由)
要配慮者利用施設の避難体制の強化を図ることを目的とし『土砂災害警戒区域等における土砂災害防止対策の推進に係る法律』（土砂災害防止法）が改正されたことを受けて、家庭的保育事業等（地域型保育事業）についての情報を追加する。</t>
  </si>
  <si>
    <t>幡生新町1-10</t>
  </si>
  <si>
    <t>新垢田東町1-2-7</t>
  </si>
  <si>
    <t>彦島迫町6-7-22</t>
  </si>
  <si>
    <t>下関市立
中央こども園</t>
  </si>
  <si>
    <t>幼保連携型</t>
  </si>
  <si>
    <t>下関市立
垢田こども園</t>
  </si>
  <si>
    <t>しおかぜの里
こども園</t>
  </si>
  <si>
    <t>社会福祉法人
松美会</t>
  </si>
  <si>
    <t>桜畠6-2-1</t>
  </si>
  <si>
    <t>油谷新別名10803</t>
  </si>
  <si>
    <t>大嶺町東分345-1</t>
  </si>
  <si>
    <t>児玉町1丁目1番地</t>
  </si>
  <si>
    <t xml:space="preserve"> (11) 認定こども園</t>
  </si>
  <si>
    <t>学校法人
野田学園　　　　（牛見　正彦）</t>
  </si>
  <si>
    <t>学校法人
小野学園　　　　（小野　資博）</t>
  </si>
  <si>
    <t>にこにこ保育園</t>
  </si>
  <si>
    <t>認定こども園　　　旭幼稚園</t>
  </si>
  <si>
    <t>学校法人　　　　　藤村学園</t>
  </si>
  <si>
    <t>学校法人　　　　　藤村学園　　　　（藤井武明）</t>
  </si>
  <si>
    <t>矢原1121</t>
  </si>
  <si>
    <t>防府市立
認定こども園
とのみ保育所</t>
  </si>
  <si>
    <t>747-1111</t>
  </si>
  <si>
    <t>0835-
34-0039</t>
  </si>
  <si>
    <t>保育所型</t>
  </si>
  <si>
    <t>大字富海2703</t>
  </si>
  <si>
    <t>北河内
認定こども園</t>
  </si>
  <si>
    <t>学校法人
三宝学園</t>
  </si>
  <si>
    <t>下454-26</t>
  </si>
  <si>
    <t>ふくがわこども園</t>
  </si>
  <si>
    <t>学校法人
真福学園</t>
  </si>
  <si>
    <t>学校法人
真福学園
（大野恭史）</t>
  </si>
  <si>
    <t>設置者</t>
  </si>
  <si>
    <t>特定非営利活動法人　みらい広場</t>
  </si>
  <si>
    <t>755-0151</t>
  </si>
  <si>
    <t>宇部市今村南一丁目3975番地1</t>
  </si>
  <si>
    <t>プティット宇部保育園</t>
  </si>
  <si>
    <t>株式会社　ヤクルト山陽</t>
  </si>
  <si>
    <t>宇部市南浜町二丁目4番18号</t>
  </si>
  <si>
    <t>はあと保育園吉敷</t>
  </si>
  <si>
    <t>うる保育園</t>
  </si>
  <si>
    <t>山口市黒川776-7</t>
  </si>
  <si>
    <t>防府市駅南町4番15号</t>
  </si>
  <si>
    <t>三田尻病院院内保育所</t>
  </si>
  <si>
    <t>防府市お茶屋町3番27号</t>
  </si>
  <si>
    <t>岩国市</t>
  </si>
  <si>
    <t>もみじ保育園</t>
  </si>
  <si>
    <t>有限会社　岩国メディカルサポート</t>
  </si>
  <si>
    <t>岩国市南岩国町4-59-6</t>
  </si>
  <si>
    <t>ニチイキッズ毛利町保育園</t>
  </si>
  <si>
    <t>周南市毛利町3-36</t>
  </si>
  <si>
    <t xml:space="preserve"> (12) 家庭的保育事業等（地域型保育事業）</t>
  </si>
  <si>
    <t xml:space="preserve"> (13) 障害者福祉作業所</t>
  </si>
  <si>
    <t xml:space="preserve"> (14) 社会福祉士養成施設等</t>
  </si>
  <si>
    <t xml:space="preserve"> (15) 介護福祉士養成施設</t>
  </si>
  <si>
    <t xml:space="preserve"> (16) 保育士養成施設</t>
  </si>
  <si>
    <t xml:space="preserve"> (17) 保健師・助産師・看護師養成施設</t>
  </si>
  <si>
    <t xml:space="preserve"> (18) 保健師・看護師養成施設</t>
  </si>
  <si>
    <t xml:space="preserve"> (19) 看護師養成施設</t>
  </si>
  <si>
    <t xml:space="preserve"> (20) 准看護師養成施設</t>
  </si>
  <si>
    <t xml:space="preserve"> (21) 理学療法士・作業療法士・言語聴覚士養成所</t>
  </si>
  <si>
    <t xml:space="preserve"> (22) 精神保健福祉士養成施設</t>
  </si>
  <si>
    <t xml:space="preserve"> (23) 歯科衛生士養成施設</t>
  </si>
  <si>
    <t xml:space="preserve"> (24) 歯科技工士養成施設</t>
  </si>
  <si>
    <t xml:space="preserve"> (25) 管理栄養士養成施設</t>
  </si>
  <si>
    <t xml:space="preserve"> (26) 栄養士養成施設</t>
  </si>
  <si>
    <t xml:space="preserve"> (27) 市町保健センター</t>
  </si>
  <si>
    <t>山口学芸大学
教育学部
教育学科</t>
  </si>
  <si>
    <t>児童自立援助ホーム
「Ｒｅ：ＨＡＲＵＫＡ」</t>
  </si>
  <si>
    <t>社会福祉法人
はるか
(川村宏司)</t>
  </si>
  <si>
    <t>川村宏司</t>
  </si>
  <si>
    <t>754-0002</t>
  </si>
  <si>
    <t>小郡下郷2209-1</t>
  </si>
  <si>
    <t>大字高井701-4</t>
  </si>
  <si>
    <t>ｼﾞﾄﾞｳｼﾞﾘﾂｴﾝｼﾞｮﾎｰﾑｶｲﾎｸ</t>
  </si>
  <si>
    <t>社会福祉法人健仁会</t>
  </si>
  <si>
    <t>山陽小野田市厚狭字埴生田４９８番地１</t>
  </si>
  <si>
    <t>山陽小野田市</t>
  </si>
  <si>
    <t>ﾘﾄﾙﾒｲｺｳﾆｭｳｼﾞｴﾝ</t>
  </si>
  <si>
    <t>ﾀﾁﾊﾞﾅﾅｰｻﾘｰ</t>
  </si>
  <si>
    <t>ﾌﾟﾃｨｯﾄｳﾍﾞﾎｲｸｴﾝ</t>
  </si>
  <si>
    <t>ﾌﾟﾃｨｯﾄｲﾁﾉｻｶﾎｲｸｴﾝ</t>
  </si>
  <si>
    <t>ﾊｱﾄﾎｲｸｴﾝﾖｼｷ</t>
  </si>
  <si>
    <t>ﾔﾏｸﾞﾁｺｺﾓﾎｲｸｴﾝ</t>
  </si>
  <si>
    <t>ｳﾙﾎｲｸｴﾝ</t>
  </si>
  <si>
    <t>ｸｽﾉｷﾎｲｸｴﾝ</t>
  </si>
  <si>
    <t>ﾋﾏﾜﾘｷｯｽﾞ</t>
  </si>
  <si>
    <t>ｵﾋｻﾏｷｯｽﾞ</t>
  </si>
  <si>
    <t>ﾐﾀｼﾞﾘﾋﾞｮｳｲﾝｲﾝﾅｲﾎｲｸｼﾞｮ</t>
  </si>
  <si>
    <t>ﾋﾀﾞﾏﾘﾎｲｸｴﾝ</t>
  </si>
  <si>
    <t>ﾀｲﾖｳﾉﾃﾗｽ</t>
  </si>
  <si>
    <t>ﾆﾁｲｷｯｽﾞｸﾀﾞﾏﾂｽｴﾀｹﾎｲｸｴﾝ</t>
  </si>
  <si>
    <t>ﾓﾐｼﾞﾎｲｸｴﾝ</t>
  </si>
  <si>
    <t>ﾆﾁｲｷｯｽﾞｲﾁﾊﾞﾝﾁｮｳﾎｲｸｴﾝ</t>
  </si>
  <si>
    <t>ﾅﾆｮｳﾖｳﾁｴﾝﾎｲｸﾌﾞ ﾁｭｳﾘｯﾌﾟ</t>
  </si>
  <si>
    <t>ﾎｲｸｴﾝ　ﾋﾀﾞﾏﾘ</t>
  </si>
  <si>
    <t>ﾆﾁｲｷｯｽﾞﾓｳﾘﾁｮｳﾎｲｸｴﾝ</t>
  </si>
  <si>
    <t>ﾌﾟﾃｨｯﾄｵﾉﾀﾞﾎｲｸｴﾝ</t>
  </si>
  <si>
    <t>社会福祉法人
ビタ・フェリーチェ
（岡田妙子）</t>
  </si>
  <si>
    <t>学校法人
蓮生・まこと
幼稚園
（池田　英嗣）</t>
  </si>
  <si>
    <t>社会福祉法人
はるか</t>
  </si>
  <si>
    <t>083-
929-3688</t>
  </si>
  <si>
    <t>FAX：(0835)
24-4955</t>
  </si>
  <si>
    <t>ｼﾞﾄﾞｳｼﾞﾘﾂｴﾝｼﾞｮﾎｰﾑﾘﾊﾙｶ</t>
  </si>
  <si>
    <t>社会福祉法人
防府海北園</t>
  </si>
  <si>
    <t>080-
4834-7718</t>
  </si>
  <si>
    <t>児童自立援助ホーム
「紬」</t>
  </si>
  <si>
    <t>特定非営利
活動法人要</t>
  </si>
  <si>
    <t>特定非営利活動
法人要
（米岡妙子）</t>
  </si>
  <si>
    <t>米岡妙子</t>
  </si>
  <si>
    <t>740-0061</t>
  </si>
  <si>
    <t>050-
5436-5307</t>
  </si>
  <si>
    <t>35321</t>
  </si>
  <si>
    <t>玖珂郡和木町</t>
  </si>
  <si>
    <t>和木4-4-3</t>
  </si>
  <si>
    <t>ｼﾞﾄﾞｳｼﾞﾘﾂｴﾝｼﾞｮﾎｰﾑﾂﾑｷﾞ</t>
  </si>
  <si>
    <t>学校法人
もみじ学園</t>
  </si>
  <si>
    <t>ﾆﾝﾃｲｺﾄﾞﾓｴﾝｲｽﾞﾐﾖｳﾁｴﾝ</t>
  </si>
  <si>
    <t>阿知須2940-2</t>
  </si>
  <si>
    <t>佐波こども園</t>
  </si>
  <si>
    <t>認定こども園
右田幼稚園</t>
  </si>
  <si>
    <t>学校法人
慈恩学園</t>
  </si>
  <si>
    <t>0835-
23-3323</t>
  </si>
  <si>
    <t>右田こども園</t>
  </si>
  <si>
    <t>幼稚園型</t>
  </si>
  <si>
    <t>認定こども</t>
  </si>
  <si>
    <t>大字下右田258-2</t>
  </si>
  <si>
    <t>ﾆﾝﾃｲｺﾄﾞﾓｴﾝﾐｷﾞﾀﾖｳﾁｴﾝ</t>
  </si>
  <si>
    <t>認定こども園
瑞祥幼稚園</t>
  </si>
  <si>
    <t>学校法人
瑞祥学園</t>
  </si>
  <si>
    <t>0835-
38-2110</t>
  </si>
  <si>
    <t>瑞祥こども園</t>
  </si>
  <si>
    <t>岩畠3丁目3-29</t>
  </si>
  <si>
    <t>ﾆﾝﾃｲｺﾄﾞﾓｴﾝｽﾞｲｼｮｳﾖｳﾁｴﾝ</t>
  </si>
  <si>
    <t>認定こども園
末光幼稚園</t>
  </si>
  <si>
    <t>学校法人
杉尾学園</t>
  </si>
  <si>
    <t>幼稚園型</t>
  </si>
  <si>
    <t>35207</t>
  </si>
  <si>
    <t>ﾆﾝﾃｲｺﾄﾞﾓｴﾝｲﾜｸﾆﾁｭｳｵｳﾖｳﾁｴﾝ</t>
  </si>
  <si>
    <t>740-0012</t>
  </si>
  <si>
    <t>ﾆﾝﾃｲｺﾄﾞﾓｴﾝﾑﾛﾉｷﾖｳﾁｴﾝ</t>
  </si>
  <si>
    <t>認定こども園
藤河幼稚園</t>
  </si>
  <si>
    <t>学校法人
藤河幼稚園</t>
  </si>
  <si>
    <t>岩国市多田1257-1</t>
  </si>
  <si>
    <t>幼稚園型</t>
  </si>
  <si>
    <t>多田1257-1</t>
  </si>
  <si>
    <t>ﾆﾝﾃｲｺﾄﾞﾓｴﾝﾌｼﾞｶﾜﾖｳﾁｴﾝ</t>
  </si>
  <si>
    <t>認定こども園
岩国南幼稚園</t>
  </si>
  <si>
    <t>学校法人
藤谷学園</t>
  </si>
  <si>
    <t>岩国市平田6-28-3</t>
  </si>
  <si>
    <t>741-0072</t>
  </si>
  <si>
    <t>平田6-28-3</t>
  </si>
  <si>
    <t>認定こども園
川西保育園</t>
  </si>
  <si>
    <t>社会福祉法人
立正たちばな会</t>
  </si>
  <si>
    <t>岩国市川西一丁目7番3号</t>
  </si>
  <si>
    <t>川西一丁目７番3号</t>
  </si>
  <si>
    <t>認定こども園
梅が丘保育園</t>
  </si>
  <si>
    <t>社会福祉法人
徳光会</t>
  </si>
  <si>
    <t>冨津田慎爾</t>
  </si>
  <si>
    <t>岩国市平田6丁目50-27</t>
  </si>
  <si>
    <t>平田6丁目50-27</t>
  </si>
  <si>
    <t>0837-
22-2033</t>
  </si>
  <si>
    <t>和木こども園</t>
  </si>
  <si>
    <t>和木町</t>
  </si>
  <si>
    <t>和木町和木2-4-1</t>
  </si>
  <si>
    <t>0836-51-7500</t>
  </si>
  <si>
    <t>0836-38-8567</t>
  </si>
  <si>
    <t>YICキッズ黒石保育園</t>
  </si>
  <si>
    <t>学校法人YIC学院</t>
  </si>
  <si>
    <t>宇部市黒石北四丁目2番40号</t>
  </si>
  <si>
    <t>ﾜｲｱｲｼｰｷｯｽﾞｸﾛｲｼﾎｲｸｴﾝ</t>
  </si>
  <si>
    <t>新川こども園</t>
  </si>
  <si>
    <t>社会福祉法人　白光会</t>
  </si>
  <si>
    <t>宇部市西小串六丁目5番47号</t>
  </si>
  <si>
    <t>755-0049</t>
  </si>
  <si>
    <t>中央ココモ保育園</t>
  </si>
  <si>
    <t>もりもり保育園</t>
  </si>
  <si>
    <t>一般社団法人　美杜里</t>
  </si>
  <si>
    <t>山口市嘉川1306</t>
  </si>
  <si>
    <t>山口市平井201-1</t>
  </si>
  <si>
    <t>744-
0011</t>
  </si>
  <si>
    <t>株式会社　スクエア</t>
  </si>
  <si>
    <t>岩国市今津町1-18-20</t>
  </si>
  <si>
    <t>746-0038</t>
  </si>
  <si>
    <t>0834-33-6700</t>
  </si>
  <si>
    <t>向洋町1-1-1</t>
  </si>
  <si>
    <t>ﾊﾞｲｺｳｶﾞｸｲﾝﾀﾞｲｶﾞｸｺﾄﾞﾓｶﾞｸﾌﾞｺﾄﾞﾓﾐﾗｲｶﾞｯｶ</t>
  </si>
  <si>
    <t>文京台2丁目1番1号</t>
  </si>
  <si>
    <t>学校法人
菅原学園</t>
  </si>
  <si>
    <t>山口市吉敷下東4丁目17番1号</t>
  </si>
  <si>
    <t>083-902-2680</t>
  </si>
  <si>
    <t>田中利明</t>
  </si>
  <si>
    <t>済生会豊浦病院</t>
  </si>
  <si>
    <t>社会福祉法人
恩賜財団
済生会支部
山口県済生会</t>
  </si>
  <si>
    <t>社会福祉法人
恩賜財団
済生会支部
山口県済生会</t>
  </si>
  <si>
    <t>中司　謙二</t>
  </si>
  <si>
    <t>社会福祉法人
恩賜財団
済生会支部
山口県済生会</t>
  </si>
  <si>
    <t>中村　　洋</t>
  </si>
  <si>
    <t>宇部市文京台二丁目1番1号</t>
  </si>
  <si>
    <t>0836-38-0500</t>
  </si>
  <si>
    <t>大字土原521番地1</t>
  </si>
  <si>
    <t>波佐間　清</t>
  </si>
  <si>
    <t>桂　朋樹</t>
  </si>
  <si>
    <t>藤生町2-27-18
藤生町2-27-22</t>
  </si>
  <si>
    <t>修業
年限</t>
  </si>
  <si>
    <t>電話
番号</t>
  </si>
  <si>
    <t>北河内幼稚園にこにここども園</t>
  </si>
  <si>
    <t>藤河幼稚園どんぐりくらぶ</t>
  </si>
  <si>
    <t>岩国南幼稚園銀河保育センター</t>
  </si>
  <si>
    <t>むろのき幼稚園むろのキッズつくしんぼ</t>
  </si>
  <si>
    <t>通信
1年6ヶ月</t>
  </si>
  <si>
    <t>学年
定員</t>
  </si>
  <si>
    <t>学校法人
菅原学園</t>
  </si>
  <si>
    <t>深川幼稚園
キッズルームふかわ</t>
  </si>
  <si>
    <t>社会福祉法人
ふたば園
（西島孝一）</t>
  </si>
  <si>
    <t>運営主体</t>
  </si>
  <si>
    <t>あおい幼稚園あおいランド</t>
  </si>
  <si>
    <t>伊佐中央幼稚園・伊佐中央こども園</t>
  </si>
  <si>
    <t>菊川町大字下岡枝1480-1</t>
  </si>
  <si>
    <t>指定年月日</t>
  </si>
  <si>
    <t>南小串1-1-1</t>
  </si>
  <si>
    <t>083-
933-1450</t>
  </si>
  <si>
    <t>ﾔﾏｸﾞﾁｹﾝﾘﾂﾀﾞｲｶﾞｸｶﾝｺﾞｴｲﾖｳｶﾞｸﾌﾞｶﾝｺﾞｶﾞｯｶ</t>
  </si>
  <si>
    <t>指定年月日</t>
  </si>
  <si>
    <t>3年次編入5名</t>
  </si>
  <si>
    <t>ｳﾍﾞﾌﾛﾝﾃｨｱﾀﾞｲｶﾞｸﾆﾝｹﾞﾝｹﾝｺｳｶﾞｸﾌﾞｶﾝｺﾞｶﾞｯｶ</t>
  </si>
  <si>
    <t>ｲﾜｸﾆﾜｲｴﾑｼｰｴｰｺｸｻｲｲﾘｮｳﾌｸｼｾﾝﾓﾝｶﾞｯｺｳﾎｹﾝｶﾝｺﾞｶﾞｯｶ</t>
  </si>
  <si>
    <t>東亜看護学院</t>
  </si>
  <si>
    <t>一の宮町3丁目12番28号</t>
  </si>
  <si>
    <t>ﾆﾎﾝｲﾘｮｳｶﾞｸｴﾝﾌｿﾞｸﾄｳｱｶﾝｺﾞｶﾞｸｲﾝ</t>
  </si>
  <si>
    <t>下関看護リハビリテーション学校</t>
  </si>
  <si>
    <t>看護養成</t>
  </si>
  <si>
    <t>ｼﾓﾉｾｷｶﾝｺﾞﾘﾊﾋﾞﾘﾃｰｼｮﾝｶﾞｯｺｳｲﾘｮｳｾﾝﾓﾝｶﾃｲｶﾝｺﾞｶﾞｯｶ</t>
  </si>
  <si>
    <t>宇部看護専門学校
(専門課程看護科)</t>
  </si>
  <si>
    <t>ｳﾍﾞｶﾝｺﾞｾﾝﾓﾝｶﾞｯｺｳｾﾝﾓﾝｶﾃｲｶﾝｺﾞｶ</t>
  </si>
  <si>
    <t>山口県鴻城高等学校
(衛生看護専攻科)</t>
  </si>
  <si>
    <t>ﾔﾏｸﾞﾁｹﾝｺｳｼﾞｮｳｺｳﾄｳｶﾞｯｺｳｴｲｾｲｶﾝｺﾞｾﾝｺｳｶ</t>
  </si>
  <si>
    <t>ﾅｶﾑﾗｼﾞｮｼｺｳﾄｳｶﾞｯｺｳｶﾝｺﾞｶｺｳﾄｳｶﾝｺﾞｾﾝｺｳｶ</t>
  </si>
  <si>
    <t>大字堀内字菊ヶ浜489番5</t>
  </si>
  <si>
    <t>ﾔﾏｸﾞﾁｹﾝﾘﾂﾊｷﾞｶﾝｺﾞｶﾞｯｺｳﾀﾞｲｲﾁｶﾝｺﾞｶﾞｯｶ</t>
  </si>
  <si>
    <t>ﾔﾏｸﾞﾁｹﾝﾘﾂﾊｷﾞｶﾝｺﾞｶﾞｯｺｳﾀﾞｲﾆｶﾝｺﾞｶﾞｯｶ</t>
  </si>
  <si>
    <t>三田尻1丁目3番1号</t>
  </si>
  <si>
    <t>ﾎｳﾌｶﾝｺﾞｾﾝﾓﾝｶﾞｯｺｳｾﾝﾓﾝｶﾃｲｶﾝｺﾞｶ</t>
  </si>
  <si>
    <t>ﾔﾏｸﾞﾁｹﾝﾘﾂﾎｳﾌｺｳﾄｳｶﾞｯｺｳｴｲｾｲｶﾝｺﾞｶｴｲｾｲｶﾝｺﾞｾﾝｺｳｶ</t>
  </si>
  <si>
    <t>ＹＩＣ看護福祉専門学校</t>
  </si>
  <si>
    <t>35206</t>
  </si>
  <si>
    <t>ﾜｲｱｲｼｰｶﾝｺﾞﾌｸｼｾﾝﾓﾝｶﾞｯｺｳｲﾘｮｳｾﾝﾓﾝｶﾃｲｶﾝｺﾞｶﾞｯｶ</t>
  </si>
  <si>
    <t>ﾄﾞｸﾘﾂｷﾞｮｳｾｲﾎｳｼﾞﾝｺｸﾘﾂﾋﾞｮｳｲﾝｷｺｳｲﾜｸﾆｲﾘｮｳｾﾝﾀｰﾌｿﾞｸｲﾜｸﾆｶﾝｺﾞｶﾞｯｺｳ</t>
  </si>
  <si>
    <t>ｲﾜｸﾆﾜｲｴﾑｼｰｴｰｺｸｻｲｲﾘｮｳﾌｸｼｾﾝﾓﾝｶﾞｯｺｳｶﾝｺﾞｶﾞｯｶ</t>
  </si>
  <si>
    <t>徳山看護専門学校</t>
  </si>
  <si>
    <t>慶万町10番1号</t>
  </si>
  <si>
    <t>ﾄｸﾔﾏｶﾝｺﾞｾﾝﾓﾝｶﾞｯｺｳｲﾘｮｳｾﾝﾓﾝｶﾃｲｶﾝｺﾞｶﾞｯｶ</t>
  </si>
  <si>
    <t>平生看護専門学校</t>
  </si>
  <si>
    <t>学校法人
平生学園</t>
  </si>
  <si>
    <t>学校法人
早鞆学園</t>
  </si>
  <si>
    <t>宇部看護専門学校
(高等課程准看護科)</t>
  </si>
  <si>
    <t>ｳﾍﾞｶﾝｺﾞｾﾝﾓﾝｶﾞｯｺｳｲﾘｮｳｺｳﾄｳｶﾃｲｼﾞｭﾝｶﾝｺﾞｶ</t>
  </si>
  <si>
    <t>ｷﾁﾅﾝｼﾞｭﾝｶﾝｺﾞｶﾞｸｲﾝ</t>
  </si>
  <si>
    <t>大字平安古町209番地の1</t>
  </si>
  <si>
    <t>ﾎｳﾌｶﾝｺﾞｾﾝﾓﾝｶﾞｯｺｳｺｳﾄｳｶﾃｲｼﾞｭﾝｶﾝｺﾞｶ</t>
  </si>
  <si>
    <t>学校法人
柳井学園</t>
  </si>
  <si>
    <t>山口県
高等歯科衛生士学院</t>
  </si>
  <si>
    <t>ﾔﾏｸﾞﾁｹﾝｺｳﾄｳｼｶｴｲｾｲｼｶﾞｸｲﾝ</t>
  </si>
  <si>
    <t>下松デンタルアカデミー専門学校</t>
  </si>
  <si>
    <t>学校法人　三宅学園</t>
  </si>
  <si>
    <t>下松市東柳一丁目6番2号</t>
  </si>
  <si>
    <t>082-264-7000</t>
  </si>
  <si>
    <t>歯科衛生</t>
  </si>
  <si>
    <t>下松市</t>
  </si>
  <si>
    <t>東柳一丁目6番2号</t>
  </si>
  <si>
    <t>クダマツデンタルアカデミーセンモンガッコウ</t>
  </si>
  <si>
    <t>083-
262-2111</t>
  </si>
  <si>
    <t>ﾅｺﾞﾐﾉｻﾄｼｮｳｶﾞｲｼｬｼｭｳｷﾞｮｳｾｲｶﾂｼｴﾝｾﾝﾀｰ</t>
  </si>
  <si>
    <t>ﾅﾙﾀｷｴﾝｼｮｳｶﾞｲｼｬｼｭｳｷﾞｮｳｾｲｶﾂｼｴﾝｾﾝﾀｰﾃﾞﾊﾟｰﾙ</t>
  </si>
  <si>
    <t>ﾌﾀﾊﾞｴﾝｼｮｳｶﾞｲｼｬｼｭｳｷﾞｮｳｾｲｶﾂｼｴﾝｾﾝﾀｰﾎｯﾄﾜｰｸ</t>
  </si>
  <si>
    <t>0827-
28-0021</t>
  </si>
  <si>
    <t>麻里布町2丁目3-10-1F</t>
  </si>
  <si>
    <t>ｼｮｳｶﾞｲｼｬｼｭｳｷﾞｮｳｾｲｶﾂｼｴﾝｾﾝﾀｰﾚﾝｹﾞ</t>
  </si>
  <si>
    <t>ｼｮｳｶﾞｲｼｬｼｭｳｷﾞｮｳｾｲｶﾂｼｴﾝｾﾝﾀｰﾜｰｸｽｼｭｳﾅﾝ</t>
  </si>
  <si>
    <t>ｼﾓﾉｾｷｼﾘﾂﾄﾖﾀｼﾓｺﾄﾞﾓｴﾝ</t>
  </si>
  <si>
    <t>759-6301</t>
  </si>
  <si>
    <t>083-772-2900</t>
  </si>
  <si>
    <t>ｼﾓﾉｾｷｼﾘﾂｶﾜﾀﾅｺﾄﾞﾓｴﾝ</t>
  </si>
  <si>
    <t>750-0085</t>
  </si>
  <si>
    <t>083-266-3037</t>
  </si>
  <si>
    <t>750-1101</t>
  </si>
  <si>
    <t>083-283-2727</t>
  </si>
  <si>
    <t>ﾖｼﾀﾞﾐﾄﾞﾘｺﾄﾞﾓｴﾝ</t>
  </si>
  <si>
    <t>752-0959</t>
  </si>
  <si>
    <t>083-246-0070</t>
  </si>
  <si>
    <t>ﾁｮｳﾌﾖｳﾁｴﾝ</t>
  </si>
  <si>
    <t>眞島俊昭</t>
  </si>
  <si>
    <t>752-0978</t>
  </si>
  <si>
    <t>083-
254-5412</t>
  </si>
  <si>
    <t>もみじ幼稚園</t>
  </si>
  <si>
    <t>ﾆﾝﾃｲｺﾄﾞﾓｴﾝﾓﾐｼﾞﾖｳﾁｴﾝ</t>
  </si>
  <si>
    <t>ﾎｳﾎｸｷﾗｷﾗｺﾄﾞﾓｴﾝ</t>
  </si>
  <si>
    <t>751-0835</t>
  </si>
  <si>
    <t>083－252-0031</t>
  </si>
  <si>
    <t>759-6603</t>
  </si>
  <si>
    <t>083－258-0276</t>
  </si>
  <si>
    <t>ﾆﾝﾃｲｺﾄﾞﾓｴﾝｲﾁｮｳﾖｳﾁｴﾝ</t>
  </si>
  <si>
    <t>牛見正彦</t>
  </si>
  <si>
    <t>認定こども園　　　山口中央幼稚園</t>
  </si>
  <si>
    <t>萩嶺貴恒</t>
  </si>
  <si>
    <t>山口中央こども園</t>
  </si>
  <si>
    <t>中央4-2-2</t>
  </si>
  <si>
    <t>758-0041</t>
  </si>
  <si>
    <t>0838-22-2019</t>
  </si>
  <si>
    <t>ﾆﾝﾃｲｺﾄﾞﾓｴﾝﾊｷﾞｺｳｴﾝｶﾞｸｲﾝﾖｳﾁｴﾝ</t>
  </si>
  <si>
    <t>ﾆﾝﾃｲｺﾄﾞﾓｴﾝﾏﾘﾌﾖｳﾁｴﾝ</t>
  </si>
  <si>
    <t>ﾆﾝﾃｲｺﾄﾞﾓｴﾝﾏﾂｻﾞｷﾖｳﾁｴﾝ</t>
  </si>
  <si>
    <t>747-0834</t>
  </si>
  <si>
    <t>0835-
22-4246</t>
  </si>
  <si>
    <t>ﾆﾝﾃｲｺﾄﾞﾓｴﾝﾅｶﾉｾｷﾖｳﾁｴﾝ</t>
  </si>
  <si>
    <t>747-0043</t>
  </si>
  <si>
    <t>0835-
22-0625</t>
  </si>
  <si>
    <t>ﾆﾝﾃｲｺﾄﾞﾓｴﾝｻﾊﾞﾖｳﾁｴﾝ</t>
  </si>
  <si>
    <t>ﾎｳﾌｼﾘﾂﾆﾝﾃｲｺﾄﾞﾓｴﾝﾄﾉﾐﾎｲｸｼｮ</t>
  </si>
  <si>
    <t>幼保連携型
認定こども園
きんこう保育園</t>
  </si>
  <si>
    <t>社会福祉法人
防府滋光会</t>
  </si>
  <si>
    <t>社会福祉法人
防府滋光会
(島田教明)</t>
  </si>
  <si>
    <t>島田一道</t>
  </si>
  <si>
    <t>747-0834</t>
  </si>
  <si>
    <t>0835-
38-3456</t>
  </si>
  <si>
    <t>幼保連携型</t>
  </si>
  <si>
    <t>保育所</t>
  </si>
  <si>
    <t>大字田島433</t>
  </si>
  <si>
    <t>ﾖｳﾎﾚﾝｹｲｶﾞﾀﾆﾝﾃｲｺﾄﾞﾓｴﾝｷﾝｺｳﾎｲｸｴﾝ</t>
  </si>
  <si>
    <t>島田律子</t>
  </si>
  <si>
    <t>下松市
（2）</t>
  </si>
  <si>
    <t>認定こども園
下松慈光幼稚園</t>
  </si>
  <si>
    <t>学校法人
武居学園</t>
  </si>
  <si>
    <t>学校法人
松籟学園
上村聖知</t>
  </si>
  <si>
    <t>ﾆﾝﾃｲｺﾄﾞﾓｴﾝﾅﾀﾞﾖｳﾁｴﾝ</t>
  </si>
  <si>
    <t>ﾆﾝﾃｲｺﾄﾞﾓｴﾝｸｶﾞﾁｭｳｵｳﾖｳﾁｴﾝ</t>
  </si>
  <si>
    <t>740-0016</t>
  </si>
  <si>
    <t>0827-
21-2081</t>
  </si>
  <si>
    <t>ﾆﾝﾃｲｺﾄﾞﾓｴﾝｲﾜｸﾆﾋｶﾞｼﾖｳﾁｴﾝ</t>
  </si>
  <si>
    <t xml:space="preserve">学校法人
日照学園 </t>
  </si>
  <si>
    <t>740-0044</t>
  </si>
  <si>
    <t>0827-
38-0115</t>
  </si>
  <si>
    <t>通津2766</t>
  </si>
  <si>
    <t>ﾆｯｼｮｳﾆﾝﾃｲｺﾄﾞﾓｴﾝ</t>
  </si>
  <si>
    <t xml:space="preserve">学校法人
真愛学園 </t>
  </si>
  <si>
    <t>0827-
21-4344</t>
  </si>
  <si>
    <t>元町2丁目8-8
元町2丁目8-5</t>
  </si>
  <si>
    <t>ﾆﾝﾃｲｺﾄﾞﾓｴﾝｲﾜｸﾆﾒｸﾞﾐﾖｳﾁｴﾝ</t>
  </si>
  <si>
    <t>740-0021</t>
  </si>
  <si>
    <t>0827-
24-3777</t>
  </si>
  <si>
    <t>室の木2丁目5-7</t>
  </si>
  <si>
    <t>740-0036</t>
  </si>
  <si>
    <t>0827-
32-1811</t>
  </si>
  <si>
    <t>ﾆﾝﾃｲｺﾄﾞﾓｴﾝﾌｼﾞｭｳﾖｳﾁｴﾝ</t>
  </si>
  <si>
    <t>740-0302</t>
  </si>
  <si>
    <t>0827-
47-2411</t>
  </si>
  <si>
    <t>ｷﾀｺﾞｳﾁﾆﾝﾃｲｺﾄﾞﾓｴﾝ</t>
  </si>
  <si>
    <t>741-0092</t>
  </si>
  <si>
    <t>0827-41-1873</t>
  </si>
  <si>
    <t>0827-31-8009</t>
  </si>
  <si>
    <t>ﾆﾝﾃｲｺﾄﾞﾓｴﾝｲﾜｸﾆﾐﾅﾐﾖｳﾁｴﾝ</t>
  </si>
  <si>
    <t>741-0082</t>
  </si>
  <si>
    <t>0827-41-0180</t>
  </si>
  <si>
    <t>ﾆﾝﾃｲｺﾄﾞﾓｴﾝｶﾜﾆｼﾎｲｸｴﾝ</t>
  </si>
  <si>
    <t>0827-32-4711</t>
  </si>
  <si>
    <t>ﾆﾝﾃｲｺﾄﾞﾓｴﾝｳﾒｶﾞｵｶﾎｲｸｴﾝ</t>
  </si>
  <si>
    <t>認定こども園
岩国川下幼稚園</t>
  </si>
  <si>
    <t>学校法人
吉田学園</t>
  </si>
  <si>
    <t>740-0028</t>
  </si>
  <si>
    <t>0827-21-0725</t>
  </si>
  <si>
    <t>岩国川下幼稚園アップルツリー保育園</t>
  </si>
  <si>
    <t>楠町３丁目2-30</t>
  </si>
  <si>
    <t>ﾆﾝﾃｲｺﾄﾞﾓｴﾝｲﾜｸﾆｶﾜﾆｼﾖｳﾁｴﾝ</t>
  </si>
  <si>
    <t>認定こども園
光顔幼稚園</t>
  </si>
  <si>
    <t>学校法人
大津学園</t>
  </si>
  <si>
    <t>741-0083</t>
  </si>
  <si>
    <t>0827-46-0024</t>
  </si>
  <si>
    <t>光顔幼稚園ハッピースマイル</t>
  </si>
  <si>
    <t>御庄1691</t>
  </si>
  <si>
    <t>ﾆﾝﾃｲｺﾄﾞﾓｴﾝｺｳｹﾞﾝﾖｳﾁｴﾝ</t>
  </si>
  <si>
    <t>認定こども園
岩国染香幼稚園</t>
  </si>
  <si>
    <t>学校法人
染香学園</t>
  </si>
  <si>
    <t>741-0062</t>
  </si>
  <si>
    <t>0827-41-0534</t>
  </si>
  <si>
    <t>岩国染香幼稚園いちいちのはな</t>
  </si>
  <si>
    <t>岩国２丁目6-32</t>
  </si>
  <si>
    <t>ﾆﾝﾃｲｺﾄﾞﾓｴﾝｾﾝｺｳﾖｳﾁｴﾝ</t>
  </si>
  <si>
    <t>岩国市立
にこにこちどり
こども園</t>
  </si>
  <si>
    <t>由宇町港1-17-1</t>
  </si>
  <si>
    <t>岩国市立
さかうえ
こども園</t>
  </si>
  <si>
    <t>美和町渋前431-1</t>
  </si>
  <si>
    <t>認定こども園
深川幼稚園</t>
  </si>
  <si>
    <t>学校法人
長門高等学校</t>
  </si>
  <si>
    <t>759-4101</t>
  </si>
  <si>
    <t>東深川980番地26</t>
  </si>
  <si>
    <t>ﾆﾝﾃｲｺﾄﾞﾓｴﾝﾌｶﾜﾖｳﾁｴﾝ</t>
  </si>
  <si>
    <t>ﾆﾝﾃｲｺﾄﾞﾓｴﾝﾐﾈﾖｳﾁｴﾝ</t>
  </si>
  <si>
    <t>認定こども園
伊佐中央幼稚園</t>
  </si>
  <si>
    <t>作本照子</t>
  </si>
  <si>
    <t>759-2222</t>
  </si>
  <si>
    <t>0837-
52-0544</t>
  </si>
  <si>
    <t>伊佐町伊佐３８９５－１</t>
  </si>
  <si>
    <t>ﾆﾝﾃｲｺﾄﾞﾓｴﾝｲｻﾁｭｳｵｳﾖｳﾁｴﾝ</t>
  </si>
  <si>
    <t>745-0801</t>
  </si>
  <si>
    <t>ﾆﾝﾃｲｺﾄﾞﾓｴﾝﾚﾝｼｮｳ･ﾏｺﾄﾖｳﾁｴﾝ</t>
  </si>
  <si>
    <t>754-0612</t>
  </si>
  <si>
    <t>0833-91-6101</t>
  </si>
  <si>
    <t>ﾆﾝﾃｲｺﾄﾞﾓｴﾝｱｵﾊﾞﾖｳﾁｴﾝ</t>
  </si>
  <si>
    <t>746-0042</t>
  </si>
  <si>
    <t>0834-62-7711</t>
  </si>
  <si>
    <t>福川南町3-30</t>
  </si>
  <si>
    <t>ﾌｸｶﾞﾜｺﾄﾞﾓｴﾝ</t>
  </si>
  <si>
    <t>伊藤己知代</t>
  </si>
  <si>
    <t>745-0801</t>
  </si>
  <si>
    <t>0834-
25-1318</t>
  </si>
  <si>
    <t>鹿野こども園</t>
  </si>
  <si>
    <t>745-0302</t>
  </si>
  <si>
    <t>0834-
68-3344</t>
  </si>
  <si>
    <t>玖珂郡和木町和木2-4-1</t>
  </si>
  <si>
    <t>0827-52-2707</t>
  </si>
  <si>
    <t>ﾜｷｺﾄﾞﾓｴﾝ</t>
  </si>
  <si>
    <t>755-0014</t>
  </si>
  <si>
    <t>0836-33-1146</t>
  </si>
  <si>
    <t>社会福祉法人　アスワン山荘</t>
  </si>
  <si>
    <t>たちばなナーサリー</t>
  </si>
  <si>
    <t>学校法人　西岐波学園</t>
  </si>
  <si>
    <t>755-0154</t>
  </si>
  <si>
    <t>755-0063</t>
  </si>
  <si>
    <t>0836-33-0603</t>
  </si>
  <si>
    <t>759-0213</t>
  </si>
  <si>
    <t>0836-43-6631</t>
  </si>
  <si>
    <t>0836-34-1115</t>
  </si>
  <si>
    <t>ｼﾝｶﾜｺﾄﾞﾓｴﾝ</t>
  </si>
  <si>
    <t>753-0083</t>
  </si>
  <si>
    <t>083-928-8444</t>
  </si>
  <si>
    <t>754-0897</t>
  </si>
  <si>
    <t>083-976-4788</t>
  </si>
  <si>
    <t>ﾓﾘﾓﾘﾎｲｸｴﾝ</t>
  </si>
  <si>
    <t>083-929-3381</t>
  </si>
  <si>
    <t>医療法人　医誠会</t>
  </si>
  <si>
    <t>0838-22-2345</t>
  </si>
  <si>
    <t>ひまわりキッズ</t>
  </si>
  <si>
    <t>NPO法人　やまぐち子育て</t>
  </si>
  <si>
    <t>747-0801</t>
  </si>
  <si>
    <t>0835-28-7728</t>
  </si>
  <si>
    <t>おひさまキッズ</t>
  </si>
  <si>
    <t>0835-28-1150</t>
  </si>
  <si>
    <t>医療法人　神徳会</t>
  </si>
  <si>
    <t>0835-24-1511</t>
  </si>
  <si>
    <t>株式会社　グランツ</t>
  </si>
  <si>
    <t>下松市大字西豊井1247</t>
  </si>
  <si>
    <t>0833-48-8788</t>
  </si>
  <si>
    <t>株式会社　総合リハビリテーション研究所</t>
  </si>
  <si>
    <t>下松市西柳3-4-27</t>
  </si>
  <si>
    <t>744-0018</t>
  </si>
  <si>
    <t>0833-45-3610</t>
  </si>
  <si>
    <t>株式会社　ニチイ学館</t>
  </si>
  <si>
    <t>744-0023</t>
  </si>
  <si>
    <t>0833-48-0255</t>
  </si>
  <si>
    <t>ファンキーモモさくら</t>
  </si>
  <si>
    <t>740-0017</t>
  </si>
  <si>
    <t>0827-24-3205</t>
  </si>
  <si>
    <t>ﾌｧﾝｷｰﾓﾓｻｸﾗ</t>
  </si>
  <si>
    <t>745-0872</t>
  </si>
  <si>
    <t>0834-31-3611</t>
  </si>
  <si>
    <t xml:space="preserve">学校法人　真福学園 </t>
  </si>
  <si>
    <t>0834-34-9663</t>
  </si>
  <si>
    <t>一般社団法人　徳山医師会</t>
  </si>
  <si>
    <t>745-0846</t>
  </si>
  <si>
    <t>0834-32-5075</t>
  </si>
  <si>
    <t>0834-32-2210</t>
  </si>
  <si>
    <t>株式会社 ニチイ学館</t>
  </si>
  <si>
    <t>745-0004</t>
  </si>
  <si>
    <t>756-0039</t>
  </si>
  <si>
    <t>0836-84-4727</t>
  </si>
  <si>
    <t>社会福祉法人
山口県
社会福祉協議会</t>
  </si>
  <si>
    <t>社会福祉法人
山口県
社会福祉協議会</t>
  </si>
  <si>
    <t>大倉　隆雄</t>
  </si>
  <si>
    <t>35203</t>
  </si>
  <si>
    <t>ﾔﾏｸﾞﾁｹﾝﾌｸｼｼﾞﾝｻﾞｲｾﾝﾀｰ</t>
  </si>
  <si>
    <t>ｼﾓﾉｾｷｶﾝｺﾞﾘﾊﾋﾞﾘﾃｰｼｮﾝｶﾞｯｺｳ</t>
  </si>
  <si>
    <t>0836-
45-1000</t>
  </si>
  <si>
    <t>ｾﾝﾓﾝｶﾞｯｺｳﾜｲｱｲｼｰﾘﾊﾋﾞﾘﾃｰｼｮﾝﾀﾞｲｶﾞｯｺｳ</t>
  </si>
  <si>
    <t>富田原町2番24号</t>
  </si>
  <si>
    <t>ﾔﾏｸﾞﾁｺﾒﾃﾞｨｶﾙｶﾞｸｲﾝ</t>
  </si>
  <si>
    <t>東亜大学
人間科学部　　　　　　　　　　
心理臨床・子ども学科
保育・幼児教育コース　　　　　　　　　　　　　　</t>
  </si>
  <si>
    <t>長谷川勝巳</t>
  </si>
  <si>
    <t>周南市
（5）</t>
  </si>
  <si>
    <t>山口県立萩看護学校
(第一看護学科)</t>
  </si>
  <si>
    <t>山口県立萩看護学校
(第二看護学科)</t>
  </si>
  <si>
    <t>防府看護専門学校
(医療専門課程看護科)</t>
  </si>
  <si>
    <t>（独）国立病院機構
岩国医療センター附属岩国看護学校</t>
  </si>
  <si>
    <t>早鞆高等学校
（衛生看護科）</t>
  </si>
  <si>
    <t>山口県鴻城高等学校
（衛生看護科）</t>
  </si>
  <si>
    <t>防府看護専門学校
(医療高等課程准看護科)</t>
  </si>
  <si>
    <t>柳井学園高等学校
（衛生看護科）</t>
  </si>
  <si>
    <t>（昼）理学40・
　　作業20</t>
  </si>
  <si>
    <t>学校法人
巨樹の会</t>
  </si>
  <si>
    <t>ﾆﾝﾃｲｺﾄﾞﾓｴﾝｵﾝﾀﾞﾖｳﾁｴﾝ</t>
  </si>
  <si>
    <t>認定こども園
たちばな幼稚園</t>
  </si>
  <si>
    <t>学校法人
西岐波学園</t>
  </si>
  <si>
    <t>学校法人
西岐波学園</t>
  </si>
  <si>
    <t>宇部市今村南1丁目11-8</t>
  </si>
  <si>
    <t>0836-51-9324</t>
  </si>
  <si>
    <t>たちばな幼稚園
たちばなキッズスクール</t>
  </si>
  <si>
    <t>今村南１丁目１１－８</t>
  </si>
  <si>
    <t>ﾆﾝﾃｲｺﾄﾞﾓｴﾝﾀﾁﾊﾞﾅﾖｳﾁｴﾝ</t>
  </si>
  <si>
    <t>753-
0091</t>
  </si>
  <si>
    <t>幼保連携型</t>
  </si>
  <si>
    <t>天花一丁目3-1</t>
  </si>
  <si>
    <t>ﾆﾝﾃｲｺﾄﾞﾓｴﾝﾉﾀﾞｶﾞｸｴﾝﾖｳﾁｴﾝ</t>
  </si>
  <si>
    <t>754-1277</t>
  </si>
  <si>
    <t>0836-65-3880</t>
  </si>
  <si>
    <t>ﾆﾝﾃｲｺﾄﾞﾓｴﾝｱｼﾞｽﾖｳﾁｴﾝ</t>
  </si>
  <si>
    <t>753－0861</t>
  </si>
  <si>
    <t>083-922-3072</t>
  </si>
  <si>
    <t>ﾆﾝﾃｲｺﾄﾞﾓｴﾝｱｻﾋﾖｳﾁｴﾝ</t>
  </si>
  <si>
    <t>その他法人</t>
  </si>
  <si>
    <t>753-0074</t>
  </si>
  <si>
    <t>083-922-5844</t>
  </si>
  <si>
    <t>幼稚園型</t>
  </si>
  <si>
    <t>ﾆﾝﾃｲｺﾄﾞﾓｴﾝﾔﾏｸﾞﾁﾁｭｳｵｳﾖｳﾁｴﾝ</t>
  </si>
  <si>
    <t>758-
0046</t>
  </si>
  <si>
    <t>ﾆﾝﾃｲｺﾄﾞﾓｴﾝﾊｷﾞﾖｳﾁｴﾝ</t>
  </si>
  <si>
    <t>大崎10161-2</t>
  </si>
  <si>
    <t>ﾆﾝﾃｲｺﾄﾞﾓｴﾝﾀﾀﾗﾖｳﾁｴﾝ</t>
  </si>
  <si>
    <t>747-0001</t>
  </si>
  <si>
    <t>744-0019</t>
  </si>
  <si>
    <t>0833-41-3866</t>
  </si>
  <si>
    <t>桜町1-2-14</t>
  </si>
  <si>
    <t>ﾆﾝﾃｲｺﾄﾞﾓｴﾝｽｴﾐﾂﾖｳﾁｴﾝ</t>
  </si>
  <si>
    <t>744-0011</t>
  </si>
  <si>
    <t>0833-41-0330</t>
  </si>
  <si>
    <t>大字西豊井773-1</t>
  </si>
  <si>
    <t>ﾆﾝﾃｲｺﾄﾞﾓｴﾝｸﾀﾞﾏﾂｼﾞｺｳﾖｳﾁｴﾝ</t>
  </si>
  <si>
    <t>740-1225</t>
  </si>
  <si>
    <t>0827-96-0335</t>
  </si>
  <si>
    <t>ｲﾜｸﾆｼﾘﾂｻｶｳｴｺﾄﾞﾓｴﾝ</t>
  </si>
  <si>
    <t>認定こども園 
聖光幼稚園</t>
  </si>
  <si>
    <t>学校法人
櫨蔭学園　</t>
  </si>
  <si>
    <t>743-0011</t>
  </si>
  <si>
    <t>0833-
72-1187</t>
  </si>
  <si>
    <t>ﾆﾝﾃｲｺﾄﾞﾓｴﾝｾｲｺｳﾖｳﾁｴﾝ</t>
  </si>
  <si>
    <t>認定こども園
あおい幼稚園</t>
  </si>
  <si>
    <t>759-4106</t>
  </si>
  <si>
    <t>0837-27-0415</t>
  </si>
  <si>
    <t>仙崎446-1</t>
  </si>
  <si>
    <t>ﾆﾝﾃｲｺﾄﾞﾓｴﾝｱｵｲﾖｳﾁｴﾝ</t>
  </si>
  <si>
    <t>大字鹿野上3039番地</t>
  </si>
  <si>
    <t>ｼｭｳﾅﾝｼﾘﾂｶﾉｺﾄﾞﾓｴﾝ</t>
  </si>
  <si>
    <t>医療法人社団　青藍会</t>
  </si>
  <si>
    <t>山口市吉敷中東一丁目1-2</t>
  </si>
  <si>
    <t>753-0813</t>
  </si>
  <si>
    <t>083-924-3962</t>
  </si>
  <si>
    <t>株式会社　ココモ</t>
  </si>
  <si>
    <t>山口市大内氷上六丁目33-8</t>
  </si>
  <si>
    <t>753-0231</t>
  </si>
  <si>
    <t>083-902-1550</t>
  </si>
  <si>
    <t>未来　株式会社</t>
  </si>
  <si>
    <t>753-0851</t>
  </si>
  <si>
    <t>083-928-9200</t>
  </si>
  <si>
    <t>山口市平井226-8</t>
  </si>
  <si>
    <t>083-902-6850</t>
  </si>
  <si>
    <t>ﾁｭｳｵｳｺｺﾓﾎｲｸｴﾝ</t>
  </si>
  <si>
    <t>おおぞら保育園下松</t>
  </si>
  <si>
    <t>山口県東部ヤクルト販売株式会社</t>
  </si>
  <si>
    <t>下松市潮音町4-10-5</t>
  </si>
  <si>
    <t>744-0074</t>
  </si>
  <si>
    <t>0833-43-8139</t>
  </si>
  <si>
    <t>ｵｵｿﾞﾗﾎｲｸｴﾝｸﾀﾞﾏﾂ</t>
  </si>
  <si>
    <t>0827-34-1877</t>
  </si>
  <si>
    <t>ﾄｳｱﾀﾞｲｶﾞｸﾆﾝｹﾞﾝｶｶﾞｸﾌﾞｼﾝﾘﾘﾝｼｮｳｺﾄﾞﾓｶﾞｯｶﾎｲｸﾖｳｼﾞｷｮｳｲｸｺｰｽ</t>
  </si>
  <si>
    <t>0836-
38-0500</t>
  </si>
  <si>
    <t>令和3年度入学生から定員減</t>
  </si>
  <si>
    <t>山口芸術短期大学
保育学科</t>
  </si>
  <si>
    <t>ﾔﾏｸﾞﾁｶﾞｸｹﾞｲﾀﾞｲｶﾞｸｷｮｳｲｸｶﾞｸﾌﾞｷｮｳｲｸｶﾞｯｶ</t>
  </si>
  <si>
    <t>山口短期大学
児童教育学科</t>
  </si>
  <si>
    <t>学校法人
第二麻生学園</t>
  </si>
  <si>
    <t>大字台道11346-2</t>
  </si>
  <si>
    <t>岩国短期大学
幼児教育科</t>
  </si>
  <si>
    <t>学校法人
高水学園</t>
  </si>
  <si>
    <t>桜畠6-2-1</t>
  </si>
  <si>
    <t>社会福祉法人
むべの里光栄</t>
  </si>
  <si>
    <t>社会福祉法人
むべの里光栄
（隅田典代）</t>
  </si>
  <si>
    <t>0836-
39-5357</t>
  </si>
  <si>
    <t>就業・生活</t>
  </si>
  <si>
    <t>ｺｳｴｲｶｲﾄｼｮｳｶﾞｲｼｬｼｭｳｷﾞｮｳｾｲｶﾂｼｴﾝｾﾝﾀｰ</t>
  </si>
  <si>
    <t>社会福祉法人
山口県
社会福祉協議会</t>
  </si>
  <si>
    <t>草平武志</t>
  </si>
  <si>
    <t>35203</t>
  </si>
  <si>
    <t>ﾔﾏｸﾞﾁｹﾝｳﾝｴｲﾃｷｾｲｶｲｲﾝｶｲ</t>
  </si>
  <si>
    <t>長門市
地域福祉センター</t>
  </si>
  <si>
    <t>久保田　正彦</t>
  </si>
  <si>
    <t>周南市新南陽
総合福祉センター</t>
  </si>
  <si>
    <t>磯部良治</t>
  </si>
  <si>
    <t>社会福祉センター
しらさぎ会館</t>
  </si>
  <si>
    <t>社会福祉法人
山口市
社会福祉協議会</t>
  </si>
  <si>
    <t>嶋本博至</t>
  </si>
  <si>
    <t>三村和之</t>
  </si>
  <si>
    <t>ﾊｷﾞｼｿｳｺﾞｳﾌｸｼｾﾝﾀｰ</t>
  </si>
  <si>
    <t>防府
福祉センター</t>
  </si>
  <si>
    <t>社会福祉法人
防府市
社会福祉協議会</t>
  </si>
  <si>
    <t>柴田學樹</t>
  </si>
  <si>
    <t>下松
福祉センター</t>
  </si>
  <si>
    <t>社会福祉法人
下松市
社会福祉協議会</t>
  </si>
  <si>
    <t>廣石順丈</t>
  </si>
  <si>
    <t>澤村　有利生</t>
  </si>
  <si>
    <t>ﾅｶﾞﾄｼﾍｷﾁｲｷﾌｸｼｾﾝﾀｰ</t>
  </si>
  <si>
    <t>周南市徳山
社会福祉センター</t>
  </si>
  <si>
    <t>社会福祉法人
周南市
社会福祉協議会</t>
  </si>
  <si>
    <t>大西輝政</t>
  </si>
  <si>
    <t>山陽
総合福祉センター</t>
  </si>
  <si>
    <t>光永　仁</t>
  </si>
  <si>
    <t>755-0005</t>
  </si>
  <si>
    <t>0836-
34-2511</t>
  </si>
  <si>
    <t>低額診療</t>
  </si>
  <si>
    <t>35202</t>
  </si>
  <si>
    <t>五十目山町16-42</t>
  </si>
  <si>
    <t>ｷｮｳﾘﾂｼｶｼﾝﾘｮｳｼｮ</t>
  </si>
  <si>
    <t>特定非営利活動
法人
プライム</t>
  </si>
  <si>
    <t>ﾎｳﾌｻｶｴﾏﾁﾘｮｳ</t>
  </si>
  <si>
    <t>0834-
32-1350</t>
  </si>
  <si>
    <t>ﾓﾐｼﾞｶﾝ</t>
  </si>
  <si>
    <t>サポートホーム
みそら</t>
  </si>
  <si>
    <t>永冨　恵子</t>
  </si>
  <si>
    <t>757-0001</t>
  </si>
  <si>
    <t>0836-
39-8444</t>
  </si>
  <si>
    <t>済生会
下関総合病院</t>
  </si>
  <si>
    <t>社会福祉法人
恩賜財団
済生会支部
山口県済生会</t>
  </si>
  <si>
    <t>森 健治</t>
  </si>
  <si>
    <t>安岡町8-5-1</t>
  </si>
  <si>
    <t>社会福祉法人</t>
  </si>
  <si>
    <t>森田紀子</t>
  </si>
  <si>
    <t>藤山隆信</t>
  </si>
  <si>
    <t>至誠館大学
現代社会学部
現代社会学科
子ども生活学専攻</t>
  </si>
  <si>
    <t>ｼｾｲｶﾝﾀﾞｲｶﾞｸｹﾞﾝﾀﾞｲｼｬｶｲｶﾞｸﾌﾞｹﾞﾝﾀﾞｲｼｬｶｲｶﾞｯｶｺﾄﾞﾓｾｲｶﾂｶﾞｸﾘｮｳｲｷ</t>
  </si>
  <si>
    <t>ｻﾎﾟｰﾄﾎｰﾑﾐｿﾗ</t>
  </si>
  <si>
    <t>家庭保育</t>
  </si>
  <si>
    <t>ｼﾓﾉｾｷｼﾘﾂｵｳｷｺﾄﾞﾓｴﾝ</t>
  </si>
  <si>
    <t>大木まさの</t>
  </si>
  <si>
    <t>ｼﾓﾉｾｷｼﾘﾂﾆｼｲﾁｺﾄﾞﾓｴﾝ</t>
  </si>
  <si>
    <t>ｼﾓﾉｾｷｼﾘﾂﾎｳﾎｸｺﾄﾞﾓｴﾝ</t>
  </si>
  <si>
    <t>751-0830</t>
  </si>
  <si>
    <t>083-250-8880</t>
  </si>
  <si>
    <t>ｼﾓﾉｾｷｼﾘﾂﾁｭｳｵｳｺﾄﾞﾓｴﾝ</t>
  </si>
  <si>
    <t>751-0843</t>
  </si>
  <si>
    <t>083-253-9922</t>
  </si>
  <si>
    <t>ｼﾓﾉｾｷｼﾘﾂｱｶﾀﾞｺﾄﾞﾓｴﾝ</t>
  </si>
  <si>
    <t>認定こども園
下関天使幼稚園</t>
  </si>
  <si>
    <t>学校法人
望信愛学園</t>
  </si>
  <si>
    <t>作道宗三</t>
  </si>
  <si>
    <t>750-0016</t>
  </si>
  <si>
    <t>083-
223-7575</t>
  </si>
  <si>
    <t>下関天使幼稚園</t>
  </si>
  <si>
    <t>細江町１－９－１５</t>
  </si>
  <si>
    <t>ﾆﾝﾃｲｺﾄﾞﾓｴﾝｼﾓﾉｾｷﾃﾝﾝｼﾖｳﾁｴﾝ</t>
  </si>
  <si>
    <t>社会福祉法人
海音子会
ひがし子ども園</t>
  </si>
  <si>
    <t>ﾋｶﾞｼｺﾄﾞﾓｴﾝ</t>
  </si>
  <si>
    <t>750-0092</t>
  </si>
  <si>
    <t>083-267-1917</t>
  </si>
  <si>
    <t>ｼｵｶｾﾞﾉｻﾄｺﾄﾞﾓｴﾝ</t>
  </si>
  <si>
    <t>幼保連携型
認定こども園
きんこう第2
保育園</t>
  </si>
  <si>
    <t>0835-
29-0400</t>
  </si>
  <si>
    <t>大字田島2585-1</t>
  </si>
  <si>
    <t>ﾖｳﾎﾚﾝｹｲｶﾞﾀﾆﾝﾃｲｺﾄﾞﾓｴﾝｷﾝｺｳﾀﾞｲﾆﾎｲｸｴﾝ</t>
  </si>
  <si>
    <t>740-1424</t>
  </si>
  <si>
    <t>0827-63-0617</t>
  </si>
  <si>
    <t>ｲﾜｸﾆｼﾘﾂﾆｺﾆｺﾁﾄﾞﾘｺﾄﾞﾓｴﾝ</t>
  </si>
  <si>
    <t>幼保連携型
認定こども園
共楽保育園</t>
  </si>
  <si>
    <t>社会福祉法人
共楽園</t>
  </si>
  <si>
    <t>社会福祉法人
共楽園
(安江央水)</t>
  </si>
  <si>
    <t>久米1311</t>
  </si>
  <si>
    <t>ﾖｳﾎﾚﾝｹｲｶﾞﾀﾆﾝﾃｲｺﾄﾞﾓｴﾝｷｮｳﾗｸﾎｲｸｴﾝ</t>
  </si>
  <si>
    <t>一の宮学園町2-1</t>
  </si>
  <si>
    <t>ﾄｳｱﾀﾞｲｶﾞｸｲﾘｮｳｶﾞｸﾌﾞ</t>
  </si>
  <si>
    <t>東亜大学
医療学部</t>
  </si>
  <si>
    <t>082-
256-1111</t>
  </si>
  <si>
    <t>医療工学科
医療福祉コース</t>
  </si>
  <si>
    <t>よしみず病院附属看護学院</t>
  </si>
  <si>
    <t>ヨシミズビョウインフゾクカンゴガクイン</t>
  </si>
  <si>
    <t>学校法人
東亜大学学園</t>
  </si>
  <si>
    <t>下関市一の宮学園町２番１号</t>
  </si>
  <si>
    <t>一の宮学園町2番1号</t>
  </si>
  <si>
    <t>トウアダイガクフゾクシモノセキカンゴセンモンガッコウ</t>
  </si>
  <si>
    <t>一の宮学園町２番１号</t>
  </si>
  <si>
    <t>早川加代子</t>
  </si>
  <si>
    <t>藤井武明</t>
  </si>
  <si>
    <t>認定こども園
鴻城幼稚園</t>
  </si>
  <si>
    <t>学校法人
鴻城義塾</t>
  </si>
  <si>
    <t>083-972-0308</t>
  </si>
  <si>
    <t>小郡下郷261-1</t>
  </si>
  <si>
    <t>ﾆﾝﾃｲｺﾄﾞﾓｴﾝｺｳｼﾞｮｳﾖｳﾁｴﾝ</t>
  </si>
  <si>
    <t>新規</t>
  </si>
  <si>
    <t>山口みなみ
こども園</t>
  </si>
  <si>
    <t>河津裕志</t>
  </si>
  <si>
    <t>747-1221</t>
  </si>
  <si>
    <t>083-986-2009</t>
  </si>
  <si>
    <t>鋳銭司3922-1</t>
  </si>
  <si>
    <t>ﾔﾏｸﾞﾁﾐﾅﾐｺﾄﾞﾓｴﾝ</t>
  </si>
  <si>
    <t>香川裕子</t>
  </si>
  <si>
    <t>石川進治</t>
  </si>
  <si>
    <t>山田順子</t>
  </si>
  <si>
    <t>小林正純</t>
  </si>
  <si>
    <t>杉尾久子</t>
  </si>
  <si>
    <t>内山勝美</t>
  </si>
  <si>
    <t>認定こども園
岩国めぐみ
幼稚園</t>
  </si>
  <si>
    <t>細川正悟</t>
  </si>
  <si>
    <t>藤谷允子</t>
  </si>
  <si>
    <t>渡邊泰學</t>
  </si>
  <si>
    <t>吉田佳子</t>
  </si>
  <si>
    <t>大津　真</t>
  </si>
  <si>
    <t>熊谷里美</t>
  </si>
  <si>
    <t>青木香雄</t>
  </si>
  <si>
    <t>池田　悠</t>
  </si>
  <si>
    <t>松村佳成</t>
  </si>
  <si>
    <t>大野教正</t>
  </si>
  <si>
    <t>幼保連携型</t>
  </si>
  <si>
    <t>保育所型</t>
  </si>
  <si>
    <t>753-0831</t>
  </si>
  <si>
    <t>ヤクルト保育園プティット平川</t>
  </si>
  <si>
    <t>747-0026</t>
  </si>
  <si>
    <t>ヤクルト保育園プティット周南</t>
  </si>
  <si>
    <t>周南市今宿町4丁目5</t>
  </si>
  <si>
    <t>745-0074</t>
  </si>
  <si>
    <t>ﾔｸﾙﾄﾎｲｸｴﾝﾌﾟﾃｨｯﾄｼｭｳﾅﾝ</t>
  </si>
  <si>
    <t>統合</t>
  </si>
  <si>
    <t>下関宝町寮</t>
  </si>
  <si>
    <t>特定非営利活動
法人
プライム</t>
  </si>
  <si>
    <t>751-
0822</t>
  </si>
  <si>
    <t>083-
250-7500</t>
  </si>
  <si>
    <t>低額宿泊</t>
  </si>
  <si>
    <t>35201</t>
  </si>
  <si>
    <t>下関市</t>
  </si>
  <si>
    <t>宝町32-12</t>
  </si>
  <si>
    <t>ｼﾓﾉｾｷﾀｶﾗﾏﾁﾘｮｳ</t>
  </si>
  <si>
    <t>（私立）</t>
  </si>
  <si>
    <t>その他法人</t>
  </si>
  <si>
    <t>防府市緑町2丁目4番1号</t>
  </si>
  <si>
    <t>若本英子</t>
  </si>
  <si>
    <t>聖母園</t>
  </si>
  <si>
    <t>社会福祉法人
聖母園</t>
  </si>
  <si>
    <t>肥塚新一</t>
  </si>
  <si>
    <t>750-0091</t>
  </si>
  <si>
    <t>083-266-9311</t>
  </si>
  <si>
    <t>幼保連携型</t>
  </si>
  <si>
    <t>認定こども</t>
  </si>
  <si>
    <t>彦島緑町11-6</t>
  </si>
  <si>
    <t>ｾｲﾎﾞｴﾝ</t>
  </si>
  <si>
    <t>（私立）</t>
  </si>
  <si>
    <t>社会福祉法人</t>
  </si>
  <si>
    <t>でしまつ子ども園</t>
  </si>
  <si>
    <t>社会福祉法人
八栄会</t>
  </si>
  <si>
    <t>山本　吉幸</t>
  </si>
  <si>
    <t>750-0078</t>
  </si>
  <si>
    <t>083-266-3700</t>
  </si>
  <si>
    <t>彦島杉田町2-3-10</t>
  </si>
  <si>
    <t>ﾃﾞｼﾏﾂｺﾄﾞﾓｴﾝ</t>
  </si>
  <si>
    <t>認定こども園
下関短期大学
付属第一幼稚園</t>
  </si>
  <si>
    <t>学校法人
河野学園</t>
  </si>
  <si>
    <t>学校法人
河野学園
（松井　忠夫）</t>
  </si>
  <si>
    <t>083-231-7705</t>
  </si>
  <si>
    <t>下関短期大学付属第一幼稚園</t>
  </si>
  <si>
    <t>幼稚園型</t>
  </si>
  <si>
    <t>35201</t>
  </si>
  <si>
    <t>下関市</t>
  </si>
  <si>
    <t>桜山町1-1</t>
  </si>
  <si>
    <t>ﾆﾝﾃｲｺﾄﾞﾓｴﾝｼﾓﾉｾｷﾀﾝｷﾀﾞｲｶﾞｸﾌｿﾞｸﾀﾞｲｲﾁﾖｳﾁｴﾝ</t>
  </si>
  <si>
    <t>その他法人</t>
  </si>
  <si>
    <t>認定こども園
下関短期大学
付属第二幼稚園</t>
  </si>
  <si>
    <t>寺本　明生</t>
  </si>
  <si>
    <t>下関短期大学付属第二幼稚園</t>
  </si>
  <si>
    <t>彦島塩浜町2-2-21</t>
  </si>
  <si>
    <t>ﾆﾝﾃｲｺﾄﾞﾓｴﾝｼﾓﾉｾｷﾀﾝｷﾀﾞｲｶﾞｸﾌｿﾞｸﾀﾞｲﾆﾖｳﾁｴﾝ</t>
  </si>
  <si>
    <t>下関市立
黒井こども園</t>
  </si>
  <si>
    <t xml:space="preserve">759-6312 </t>
  </si>
  <si>
    <t>083-774-1455　</t>
  </si>
  <si>
    <t>豊浦町大字黒井字下北岡2159番地1</t>
  </si>
  <si>
    <t>ｼﾓﾉｾｷｼﾘﾂｸﾛｲｺﾄﾞﾓｴﾝ</t>
  </si>
  <si>
    <t>（公立）</t>
  </si>
  <si>
    <t>市町</t>
  </si>
  <si>
    <t>ﾔｸﾙﾄﾎｲｸｴﾝﾌﾟﾃｨｯﾄﾋﾗｶﾜ</t>
  </si>
  <si>
    <t>特定非営利活動
法人とりで
（金本秀韓）</t>
  </si>
  <si>
    <t>747-0063</t>
  </si>
  <si>
    <t>周南公立大学</t>
  </si>
  <si>
    <t>周南公立大学
福祉情報学部</t>
  </si>
  <si>
    <t>ｼｭｳﾅﾝｺｳﾘﾂﾀﾞｲｶﾞｸﾌｸｼｼﾞｮｳﾎｳｶﾞｸﾌﾞ</t>
  </si>
  <si>
    <t>ｼｭｳﾅﾝｺｳﾘﾂﾀﾞｲｶﾞｸ</t>
  </si>
  <si>
    <t>認定こども園
明星幼稚園</t>
  </si>
  <si>
    <t>学校法人
明星学園</t>
  </si>
  <si>
    <t>学校法人
明星学園
(大澤　求)</t>
  </si>
  <si>
    <t>藤永　恭子</t>
  </si>
  <si>
    <t>753-0094</t>
  </si>
  <si>
    <t>083-922-2147</t>
  </si>
  <si>
    <t>野田170</t>
  </si>
  <si>
    <t>ﾆﾝﾃｲｺﾄﾞﾓｴﾝﾐｮｳｼﾞｮｳﾖｳﾁｴﾝ</t>
  </si>
  <si>
    <t>学校法人　　　　　本願寺山口学園</t>
  </si>
  <si>
    <t>学校法人　　　　　本願寺山口学園（西本　浩二）</t>
  </si>
  <si>
    <t>認定こども園
玉祖幼稚園</t>
  </si>
  <si>
    <t>学校法人玉祖学園</t>
  </si>
  <si>
    <t>防府市大字佐野337-1</t>
  </si>
  <si>
    <t>747-0067</t>
  </si>
  <si>
    <t>0838-23-5160</t>
  </si>
  <si>
    <t>大字佐野337-1</t>
  </si>
  <si>
    <t>ﾆﾝﾃｲｺﾄﾞﾓｴﾝﾀﾏﾉﾔﾖｳﾁｴﾝ</t>
  </si>
  <si>
    <t>幼保連携型
認定こども園
勝間保育園</t>
  </si>
  <si>
    <t>社会福祉法人
恵日会</t>
  </si>
  <si>
    <t>防府市東三田尻一丁目8-1</t>
  </si>
  <si>
    <t>747-0813</t>
  </si>
  <si>
    <t>0835-22-7112</t>
  </si>
  <si>
    <t>保育所</t>
  </si>
  <si>
    <t>東三田尻一丁目8-1</t>
  </si>
  <si>
    <t>ﾖｳﾎﾚﾝｹｲｶﾞﾀﾆﾝﾃｲｺﾄﾞﾓｴﾝｶﾂﾏﾎｲｸｴﾝ</t>
  </si>
  <si>
    <t>幼保連携型
認定こども園
三田尻保育園</t>
  </si>
  <si>
    <t>防府市岡村町9-9</t>
  </si>
  <si>
    <t>747-0803</t>
  </si>
  <si>
    <t>0835-22-1146</t>
  </si>
  <si>
    <t>岡村町9-9</t>
  </si>
  <si>
    <t>ﾖｳﾎﾚﾝｹｲｶﾞﾀﾆﾝﾃｲｺﾄﾞﾓｴﾝﾐﾀｼﾞﾘﾎｲｸｴﾝ</t>
  </si>
  <si>
    <t>認定こども園
けんしん幼稚園</t>
  </si>
  <si>
    <t>学校法人
錦見学園</t>
  </si>
  <si>
    <t>見山正信</t>
  </si>
  <si>
    <t>741-0061</t>
  </si>
  <si>
    <t>0827-41-0738</t>
  </si>
  <si>
    <t>顕真幼稚園
乳幼児部</t>
  </si>
  <si>
    <t>錦見5-7-28</t>
  </si>
  <si>
    <t>ﾆﾝﾃｲｺﾄﾞﾓｴﾝｹﾝｼﾝﾖｳﾁｴﾝ</t>
  </si>
  <si>
    <t>岩国市
（19）</t>
  </si>
  <si>
    <t>室口めぐみ</t>
  </si>
  <si>
    <t>松岡　由和</t>
  </si>
  <si>
    <t>ヤクルト保育園プティット小野田</t>
  </si>
  <si>
    <t>事業所内</t>
  </si>
  <si>
    <t>郷良秀典</t>
  </si>
  <si>
    <t>坂田勇司</t>
  </si>
  <si>
    <t>現代社会学部現代社会学科</t>
  </si>
  <si>
    <t>医療学部医療工学科健康福祉コース</t>
  </si>
  <si>
    <t>R5年度募集停止</t>
  </si>
  <si>
    <t>083-
227-1020</t>
  </si>
  <si>
    <t>光市
保健センター</t>
  </si>
  <si>
    <t>=SUM(G9)</t>
  </si>
  <si>
    <t>村田　美佐</t>
  </si>
  <si>
    <t>今井　真弓</t>
  </si>
  <si>
    <t>吉中　素子</t>
  </si>
  <si>
    <t>岡　美紀</t>
  </si>
  <si>
    <t>植田　裕恵</t>
  </si>
  <si>
    <t>伊東　浩美</t>
  </si>
  <si>
    <t>田中　真人</t>
  </si>
  <si>
    <t>濵村　めぐみ</t>
  </si>
  <si>
    <t>下関市立
豊浦こども園</t>
  </si>
  <si>
    <t>下関市</t>
  </si>
  <si>
    <t>752-0966</t>
  </si>
  <si>
    <t>245-1080</t>
  </si>
  <si>
    <t>長府亀の甲2-2-82</t>
  </si>
  <si>
    <t>ｼﾓﾉｾｷｼﾘﾂﾄﾖﾗｺﾄﾞﾓｴﾝ</t>
  </si>
  <si>
    <t>小月こども園</t>
  </si>
  <si>
    <t>社会福祉法人下関みらい</t>
  </si>
  <si>
    <t>井上　玲子</t>
  </si>
  <si>
    <t>750-1144</t>
  </si>
  <si>
    <t>283-0085</t>
  </si>
  <si>
    <t>小月茶屋2-9-1</t>
  </si>
  <si>
    <t>ｵﾂﾞｷｺﾄﾞﾓｴﾝ</t>
  </si>
  <si>
    <t>後田町3丁目5-24</t>
  </si>
  <si>
    <t>児童自立援助ホーム
「福」</t>
  </si>
  <si>
    <t>一般社団法人アップワード</t>
  </si>
  <si>
    <t>村形　慶法</t>
  </si>
  <si>
    <t>中島　雪子</t>
  </si>
  <si>
    <t>下関市彦島江の浦町７－10－32</t>
  </si>
  <si>
    <t>750－0075</t>
  </si>
  <si>
    <t>080－4322－7426</t>
  </si>
  <si>
    <t>35322</t>
  </si>
  <si>
    <t>彦島江の浦町7－10－32</t>
  </si>
  <si>
    <t>ｼﾞﾄﾞｳｼﾞﾘﾂｴﾝｼﾞｮﾎｰﾑﾌｸ</t>
  </si>
  <si>
    <t>児童自立援助ホーム
「永紬」</t>
  </si>
  <si>
    <t>特定非営利
活動法人おーるうぇいず</t>
  </si>
  <si>
    <t>特定非営利
活動法人おーるうぇいず
（松本　鉄己）</t>
  </si>
  <si>
    <t>松本　鉄己</t>
  </si>
  <si>
    <t>宇部市東本町１丁目６－１</t>
  </si>
  <si>
    <t>750－0028</t>
  </si>
  <si>
    <t>0836－31－5050</t>
  </si>
  <si>
    <t>東本町１丁目６－１</t>
  </si>
  <si>
    <t>ｼﾞﾄﾞｳｼﾞﾘﾂｴﾝｼﾞｮﾎｰﾑﾅﾂﾑ</t>
  </si>
  <si>
    <t>児童自立援助ホーム
「すばる」</t>
  </si>
  <si>
    <t>末廣　博美</t>
  </si>
  <si>
    <t>岩国市旭町２丁目10－27</t>
  </si>
  <si>
    <t>740－0024</t>
  </si>
  <si>
    <t>080－5795－6714</t>
  </si>
  <si>
    <t>35323</t>
  </si>
  <si>
    <t>旭町２丁目10－27</t>
  </si>
  <si>
    <t>ｼﾞﾄﾞｳｼﾞﾘﾂｴﾝｼﾞｮﾎｰﾑスバル</t>
  </si>
  <si>
    <t>周南公立大学
（人間健康科学部
看護学科）</t>
  </si>
  <si>
    <t>公立大学法人
周南公立大学</t>
  </si>
  <si>
    <t>周南市学園台843-4-2</t>
  </si>
  <si>
    <t>0834-
28-0411</t>
  </si>
  <si>
    <t>ｼｭｳﾅﾝｺｳﾘﾂﾀﾞｲｶﾞｸﾆﾝｹﾞﾝｹﾝｺｳｶｶﾞｸﾌﾞｶﾝｺﾞｶﾞｯｶﾞ</t>
  </si>
  <si>
    <t>（公立）</t>
  </si>
  <si>
    <t>末永　浩一</t>
  </si>
  <si>
    <t>田布施町
保健相談センター</t>
  </si>
  <si>
    <t>田布施町</t>
  </si>
  <si>
    <t>田布施町大字下田布施3430番地１</t>
  </si>
  <si>
    <t>0820-52-4999</t>
  </si>
  <si>
    <t>35343</t>
  </si>
  <si>
    <t>大字下田布施3430番地１</t>
  </si>
  <si>
    <t>ﾀﾌﾞｾﾁｮｳﾎｹﾝｾﾝﾀｰ</t>
  </si>
  <si>
    <t>（昼）理学40・
　　　作業40
　　　(R6から
　　30)　・
　　言語20</t>
  </si>
  <si>
    <t>岩国ＹＭＣＡ
保健看護
専門学校
（保健看護学科）</t>
  </si>
  <si>
    <t>通信制</t>
  </si>
  <si>
    <t>3年課程
（全日制）</t>
  </si>
  <si>
    <t>2年課程
（定時制）</t>
  </si>
  <si>
    <t>2年課程
（全日制）</t>
  </si>
  <si>
    <t>3年課程
（5年一貫）</t>
  </si>
  <si>
    <t>東亜大学附属
下関看護専門学校
（専門課程看護師科）</t>
  </si>
  <si>
    <t>083-
256-1118</t>
  </si>
  <si>
    <t>岩国ＹＭＣＡ
保健看護専門学校
(看護学科)</t>
  </si>
  <si>
    <t>東亜大学附属
下関看護専門学校
（高等課程准看護師科）</t>
  </si>
  <si>
    <t>樫部津智江　斎藤孝次</t>
  </si>
  <si>
    <t>認定こども園
宇部鴻城幼稚園</t>
  </si>
  <si>
    <t>岩城精ニ</t>
  </si>
  <si>
    <t>宇部市大字際波381番地</t>
  </si>
  <si>
    <t>759-0207</t>
  </si>
  <si>
    <t>0836-41-3678</t>
  </si>
  <si>
    <t>大字際波381番地</t>
  </si>
  <si>
    <t>ﾆﾝﾃｲｺﾄﾞﾓｴﾝｳﾍﾞｺｳｼﾞｮｳﾖｳﾁｴﾝ</t>
  </si>
  <si>
    <t>小野宏樹</t>
  </si>
  <si>
    <t>幼保連携型</t>
  </si>
  <si>
    <t>学校法人
鴻城義塾
(岩城精二)</t>
  </si>
  <si>
    <t>岡本壽之</t>
  </si>
  <si>
    <t>認定こども園
菅内幼稚園</t>
  </si>
  <si>
    <t>学校法人
明和学園</t>
  </si>
  <si>
    <t>学校法人
明和学園
(阿野　久子)</t>
  </si>
  <si>
    <t>阿野圭太郎</t>
  </si>
  <si>
    <t>753-0214</t>
  </si>
  <si>
    <t>083-927-0303</t>
  </si>
  <si>
    <t>すげうち保育園</t>
  </si>
  <si>
    <t>大内御堀3654-6</t>
  </si>
  <si>
    <t>ﾆﾝﾃｲｺﾄﾞﾓｴﾝｽｹﾞｳﾁﾖｳﾁｴﾝ</t>
  </si>
  <si>
    <t>山口市
（8）</t>
  </si>
  <si>
    <t>國弘　茂恵子</t>
  </si>
  <si>
    <t>片山　美由貴</t>
  </si>
  <si>
    <t>三輪　裕明</t>
  </si>
  <si>
    <t>安邉　一教</t>
  </si>
  <si>
    <t>認定こども園　えんしん幼稚園</t>
  </si>
  <si>
    <t>学校法人華陽学園</t>
  </si>
  <si>
    <t>椿　千栄子</t>
  </si>
  <si>
    <t>0835-22-0301</t>
  </si>
  <si>
    <t>幼稚園型</t>
  </si>
  <si>
    <t>認定こども</t>
  </si>
  <si>
    <t>防府市</t>
  </si>
  <si>
    <t>大字田島707-3</t>
  </si>
  <si>
    <t>ニンテイコドモエンエンシンヨウチエン</t>
  </si>
  <si>
    <t>その他法人</t>
  </si>
  <si>
    <t>原田　竜臣</t>
  </si>
  <si>
    <t>防府市
（14）</t>
  </si>
  <si>
    <t>弘中満雄</t>
  </si>
  <si>
    <t>村上知恵</t>
  </si>
  <si>
    <t>村田　勇吉</t>
  </si>
  <si>
    <t>藤井理恵</t>
  </si>
  <si>
    <t>認定こども園小野田めぐみ幼稚園</t>
  </si>
  <si>
    <t>学校法人小野田めぐみ学園</t>
  </si>
  <si>
    <t>学校法人小野田めぐみ学園　　　（佐野　太）</t>
  </si>
  <si>
    <t>佐野　太</t>
  </si>
  <si>
    <t>756-0811</t>
  </si>
  <si>
    <t>0836-83-3236</t>
  </si>
  <si>
    <t>小野田めぐみ幼稚園
乳幼児クラス</t>
  </si>
  <si>
    <t>幼稚園型</t>
  </si>
  <si>
    <t>35216</t>
  </si>
  <si>
    <t>稲荷町3-25</t>
  </si>
  <si>
    <t>ﾆﾝﾃｲｺﾄﾞﾓｴﾝｵﾉﾀﾞﾒｸﾞﾐﾖｳﾁｴﾝ</t>
  </si>
  <si>
    <t>岸本京子</t>
  </si>
  <si>
    <t>747-0819</t>
  </si>
  <si>
    <t>さつき保育園</t>
  </si>
  <si>
    <t>株式会社　グランツ</t>
  </si>
  <si>
    <t>下松市南花岡1-19-9</t>
  </si>
  <si>
    <t>744-0027</t>
  </si>
  <si>
    <t>0833-44-7343</t>
  </si>
  <si>
    <t>ｻﾂｷﾎｲｸｴﾝ</t>
  </si>
  <si>
    <t>令和６年度入学生から定員減</t>
  </si>
  <si>
    <t>株式会社　ヤクルト山陽</t>
  </si>
  <si>
    <t>豊浦町小串10007番3</t>
  </si>
  <si>
    <t>澄川　忠男</t>
  </si>
  <si>
    <t>750-0035</t>
  </si>
  <si>
    <t>750-0086</t>
  </si>
  <si>
    <t>083-266-5821</t>
  </si>
  <si>
    <t>三好　香織</t>
  </si>
  <si>
    <t>村上　美春</t>
  </si>
  <si>
    <t>ゆたかこども園</t>
  </si>
  <si>
    <t>社会福祉法人下関ゆたか保育会</t>
  </si>
  <si>
    <t>五反　徹</t>
  </si>
  <si>
    <t>下関市川中豊町7-9-8</t>
  </si>
  <si>
    <t>751-0853</t>
  </si>
  <si>
    <t>255-1660</t>
  </si>
  <si>
    <t>幼保連携型</t>
  </si>
  <si>
    <t>認定こども</t>
  </si>
  <si>
    <t>ﾕﾀｶｺﾄﾞﾓｴﾝ</t>
  </si>
  <si>
    <t>社会福祉法人</t>
  </si>
  <si>
    <t>ヤクルト保育園プティット下関</t>
  </si>
  <si>
    <t>株式会社ヤクルト山陽</t>
  </si>
  <si>
    <t>下関市大字有冨204番地１</t>
  </si>
  <si>
    <t>751-0868</t>
  </si>
  <si>
    <t>083-263-2210</t>
  </si>
  <si>
    <t>事業所内</t>
  </si>
  <si>
    <t>家庭保育</t>
  </si>
  <si>
    <t>ﾔｸﾙﾄﾎｲｸｴﾝﾌﾟﾃｨｯﾄｼﾓﾉｾｷ</t>
  </si>
  <si>
    <t>（私立）</t>
  </si>
  <si>
    <t>社会福祉法人
下関市
民生事業助成会
（時田俊男）</t>
  </si>
  <si>
    <t>宇部こぐま保育園</t>
  </si>
  <si>
    <t>ｳﾍﾞｺｸﾞﾏﾎｲｸｴﾝ</t>
  </si>
  <si>
    <t>下関市
（26）</t>
  </si>
  <si>
    <t>宇部市
（3）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</si>
</sst>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 ;[Red]\-#,##0\ "/>
    <numFmt numFmtId="182" formatCode="[$-411]g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&quot;年&quot;m&quot;月&quot;d&quot;日&quot;;@"/>
    <numFmt numFmtId="188" formatCode="mmm\-yyyy"/>
    <numFmt numFmtId="189" formatCode="yyyymmdd"/>
    <numFmt numFmtId="190" formatCode="#,##0_ "/>
    <numFmt numFmtId="191" formatCode="[$-411]ge\.mm\.dd"/>
    <numFmt numFmtId="192" formatCode="&quot;下関市&quot;\&amp;"/>
    <numFmt numFmtId="193" formatCode="0&quot;年&quot;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trike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trike/>
      <sz val="8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trike/>
      <sz val="8"/>
      <color theme="1"/>
      <name val="ＭＳ Ｐ明朝"/>
      <family val="1"/>
    </font>
    <font>
      <b/>
      <sz val="8"/>
      <name val="ＭＳ Ｐゴシック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C0C0C0"/>
      </right>
      <top style="thin"/>
      <bottom style="thin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hair"/>
      <bottom style="hair"/>
    </border>
    <border>
      <left style="thin">
        <color rgb="FFC0C0C0"/>
      </left>
      <right style="thin"/>
      <top style="hair"/>
      <bottom style="hair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>
        <color rgb="FFC0C0C0"/>
      </right>
      <top style="hair"/>
      <bottom style="thin"/>
    </border>
    <border>
      <left style="thin">
        <color rgb="FFC0C0C0"/>
      </left>
      <right style="thin">
        <color rgb="FFC0C0C0"/>
      </right>
      <top style="hair"/>
      <bottom style="thin"/>
    </border>
    <border>
      <left style="thin">
        <color rgb="FFC0C0C0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5999600291252136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 style="hair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/>
      <bottom style="thin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>
        <color rgb="FFC0C0C0"/>
      </right>
      <top style="hair"/>
      <bottom style="hair"/>
    </border>
    <border>
      <left style="thin"/>
      <right style="thin">
        <color rgb="FFC0C0C0"/>
      </right>
      <top style="thin">
        <color rgb="FFC0C0C0"/>
      </top>
      <bottom style="hair"/>
    </border>
    <border>
      <left style="thin">
        <color rgb="FFC0C0C0"/>
      </left>
      <right style="thin">
        <color rgb="FFC0C0C0"/>
      </right>
      <top style="thin">
        <color rgb="FFC0C0C0"/>
      </top>
      <bottom style="hair"/>
    </border>
    <border>
      <left style="thin">
        <color rgb="FFC0C0C0"/>
      </left>
      <right style="thin"/>
      <top style="thin">
        <color rgb="FFC0C0C0"/>
      </top>
      <bottom style="hair"/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rgb="FFC0C0C0"/>
      </right>
      <top style="hair"/>
      <bottom style="hair"/>
    </border>
    <border>
      <left>
        <color indexed="63"/>
      </left>
      <right style="thin">
        <color rgb="FFC0C0C0"/>
      </right>
      <top>
        <color indexed="63"/>
      </top>
      <bottom style="hair"/>
    </border>
    <border>
      <left style="thin">
        <color rgb="FFC0C0C0"/>
      </left>
      <right style="thin">
        <color rgb="FFC0C0C0"/>
      </right>
      <top>
        <color indexed="63"/>
      </top>
      <bottom style="hair"/>
    </border>
    <border>
      <left style="thin">
        <color rgb="FFC0C0C0"/>
      </left>
      <right>
        <color indexed="63"/>
      </right>
      <top style="thin">
        <color rgb="FFC0C0C0"/>
      </top>
      <bottom style="medium">
        <color rgb="FFC0C0C0"/>
      </bottom>
    </border>
    <border>
      <left style="hair"/>
      <right style="hair"/>
      <top style="hair"/>
      <bottom style="medium">
        <color rgb="FFC0C0C0"/>
      </bottom>
    </border>
    <border>
      <left style="thin">
        <color rgb="FFC0C0C0"/>
      </left>
      <right>
        <color indexed="63"/>
      </right>
      <top style="hair"/>
      <bottom style="hair"/>
    </border>
    <border>
      <left>
        <color indexed="63"/>
      </left>
      <right style="thin">
        <color rgb="FFC0C0C0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/>
      <top style="thin">
        <color rgb="FFC0C0C0"/>
      </top>
      <bottom>
        <color indexed="63"/>
      </bottom>
    </border>
    <border>
      <left style="thin"/>
      <right style="thin">
        <color rgb="FFC0C0C0"/>
      </right>
      <top style="thin"/>
      <bottom style="hair"/>
    </border>
    <border>
      <left style="thin">
        <color rgb="FFC0C0C0"/>
      </left>
      <right style="thin">
        <color rgb="FFC0C0C0"/>
      </right>
      <top style="thin"/>
      <bottom style="hair"/>
    </border>
    <border>
      <left style="thin">
        <color rgb="FFC0C0C0"/>
      </left>
      <right style="thin"/>
      <top style="thin"/>
      <bottom style="hair"/>
    </border>
    <border>
      <left style="thin"/>
      <right style="thin">
        <color rgb="FFC0C0C0"/>
      </right>
      <top style="hair"/>
      <bottom style="hair"/>
    </border>
    <border>
      <left>
        <color indexed="63"/>
      </left>
      <right style="thin">
        <color rgb="FFC0C0C0"/>
      </right>
      <top style="thin">
        <color rgb="FFC0C0C0"/>
      </top>
      <bottom style="thin"/>
    </border>
    <border>
      <left style="thin"/>
      <right style="thin">
        <color rgb="FFC0C0C0"/>
      </right>
      <top style="hair"/>
      <bottom>
        <color indexed="63"/>
      </bottom>
    </border>
    <border>
      <left style="thin">
        <color rgb="FFC0C0C0"/>
      </left>
      <right style="thin">
        <color rgb="FFC0C0C0"/>
      </right>
      <top style="hair"/>
      <bottom>
        <color indexed="63"/>
      </bottom>
    </border>
    <border>
      <left style="thin">
        <color rgb="FFC0C0C0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rgb="FFC0C0C0"/>
      </right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/>
      <bottom style="thin">
        <color theme="1"/>
      </bottom>
    </border>
    <border>
      <left style="thin">
        <color rgb="FFC0C0C0"/>
      </left>
      <right style="thin"/>
      <top style="thin"/>
      <bottom style="thin">
        <color theme="1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medium">
        <color theme="4" tint="0.5999600291252136"/>
      </left>
      <right>
        <color indexed="63"/>
      </right>
      <top style="medium">
        <color theme="4" tint="0.599960029125213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0.5999600291252136"/>
      </top>
      <bottom>
        <color indexed="63"/>
      </bottom>
    </border>
    <border>
      <left>
        <color indexed="63"/>
      </left>
      <right style="medium">
        <color theme="4" tint="0.5999600291252136"/>
      </right>
      <top style="medium">
        <color theme="4" tint="0.5999600291252136"/>
      </top>
      <bottom>
        <color indexed="63"/>
      </bottom>
    </border>
    <border>
      <left style="medium">
        <color theme="4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5999600291252136"/>
      </right>
      <top>
        <color indexed="63"/>
      </top>
      <bottom>
        <color indexed="63"/>
      </bottom>
    </border>
    <border>
      <left style="medium">
        <color theme="4" tint="0.5999600291252136"/>
      </left>
      <right>
        <color indexed="63"/>
      </right>
      <top>
        <color indexed="63"/>
      </top>
      <bottom style="medium">
        <color theme="4" tint="0.5999600291252136"/>
      </bottom>
    </border>
    <border>
      <left>
        <color indexed="63"/>
      </left>
      <right style="medium">
        <color theme="4" tint="0.5999600291252136"/>
      </right>
      <top>
        <color indexed="63"/>
      </top>
      <bottom style="medium">
        <color theme="4" tint="0.5999600291252136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17" borderId="0" applyNumberFormat="0" applyBorder="0" applyAlignment="0" applyProtection="0"/>
    <xf numFmtId="0" fontId="41" fillId="27" borderId="0" applyNumberFormat="0" applyBorder="0" applyAlignment="0" applyProtection="0"/>
    <xf numFmtId="0" fontId="11" fillId="19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1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33" borderId="0" applyNumberFormat="0" applyBorder="0" applyAlignment="0" applyProtection="0"/>
    <xf numFmtId="0" fontId="41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0" applyNumberFormat="0" applyBorder="0" applyAlignment="0" applyProtection="0"/>
    <xf numFmtId="0" fontId="41" fillId="38" borderId="0" applyNumberFormat="0" applyBorder="0" applyAlignment="0" applyProtection="0"/>
    <xf numFmtId="0" fontId="11" fillId="39" borderId="0" applyNumberFormat="0" applyBorder="0" applyAlignment="0" applyProtection="0"/>
    <xf numFmtId="0" fontId="41" fillId="40" borderId="0" applyNumberFormat="0" applyBorder="0" applyAlignment="0" applyProtection="0"/>
    <xf numFmtId="0" fontId="11" fillId="29" borderId="0" applyNumberFormat="0" applyBorder="0" applyAlignment="0" applyProtection="0"/>
    <xf numFmtId="0" fontId="41" fillId="41" borderId="0" applyNumberFormat="0" applyBorder="0" applyAlignment="0" applyProtection="0"/>
    <xf numFmtId="0" fontId="11" fillId="31" borderId="0" applyNumberFormat="0" applyBorder="0" applyAlignment="0" applyProtection="0"/>
    <xf numFmtId="0" fontId="41" fillId="42" borderId="0" applyNumberFormat="0" applyBorder="0" applyAlignment="0" applyProtection="0"/>
    <xf numFmtId="0" fontId="1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4" borderId="1" applyNumberFormat="0" applyAlignment="0" applyProtection="0"/>
    <xf numFmtId="0" fontId="13" fillId="45" borderId="2" applyNumberFormat="0" applyAlignment="0" applyProtection="0"/>
    <xf numFmtId="0" fontId="44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5" fillId="0" borderId="5" applyNumberFormat="0" applyFill="0" applyAlignment="0" applyProtection="0"/>
    <xf numFmtId="0" fontId="15" fillId="0" borderId="6" applyNumberFormat="0" applyFill="0" applyAlignment="0" applyProtection="0"/>
    <xf numFmtId="0" fontId="46" fillId="50" borderId="0" applyNumberFormat="0" applyBorder="0" applyAlignment="0" applyProtection="0"/>
    <xf numFmtId="0" fontId="16" fillId="5" borderId="0" applyNumberFormat="0" applyBorder="0" applyAlignment="0" applyProtection="0"/>
    <xf numFmtId="0" fontId="47" fillId="51" borderId="7" applyNumberFormat="0" applyAlignment="0" applyProtection="0"/>
    <xf numFmtId="0" fontId="17" fillId="52" borderId="8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9" fillId="0" borderId="10" applyNumberFormat="0" applyFill="0" applyAlignment="0" applyProtection="0"/>
    <xf numFmtId="0" fontId="50" fillId="0" borderId="11" applyNumberFormat="0" applyFill="0" applyAlignment="0" applyProtection="0"/>
    <xf numFmtId="0" fontId="20" fillId="0" borderId="12" applyNumberFormat="0" applyFill="0" applyAlignment="0" applyProtection="0"/>
    <xf numFmtId="0" fontId="51" fillId="0" borderId="13" applyNumberFormat="0" applyFill="0" applyAlignment="0" applyProtection="0"/>
    <xf numFmtId="0" fontId="2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26" fillId="7" borderId="0" applyNumberFormat="0" applyBorder="0" applyAlignment="0" applyProtection="0"/>
  </cellStyleXfs>
  <cellXfs count="8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55" borderId="0" xfId="0" applyFont="1" applyFill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Alignment="1">
      <alignment vertical="center"/>
    </xf>
    <xf numFmtId="0" fontId="6" fillId="55" borderId="0" xfId="0" applyFont="1" applyFill="1" applyAlignment="1">
      <alignment vertical="center"/>
    </xf>
    <xf numFmtId="0" fontId="9" fillId="55" borderId="0" xfId="0" applyFont="1" applyFill="1" applyAlignment="1">
      <alignment horizontal="right" vertical="center"/>
    </xf>
    <xf numFmtId="0" fontId="9" fillId="55" borderId="19" xfId="0" applyFont="1" applyFill="1" applyBorder="1" applyAlignment="1">
      <alignment horizontal="right" vertical="center"/>
    </xf>
    <xf numFmtId="0" fontId="9" fillId="55" borderId="42" xfId="0" applyFont="1" applyFill="1" applyBorder="1" applyAlignment="1">
      <alignment vertical="center"/>
    </xf>
    <xf numFmtId="0" fontId="9" fillId="55" borderId="39" xfId="0" applyFont="1" applyFill="1" applyBorder="1" applyAlignment="1">
      <alignment horizontal="right" vertical="center"/>
    </xf>
    <xf numFmtId="0" fontId="9" fillId="55" borderId="19" xfId="0" applyFont="1" applyFill="1" applyBorder="1" applyAlignment="1">
      <alignment vertical="center"/>
    </xf>
    <xf numFmtId="0" fontId="9" fillId="55" borderId="40" xfId="0" applyFont="1" applyFill="1" applyBorder="1" applyAlignment="1">
      <alignment horizontal="right" vertical="center"/>
    </xf>
    <xf numFmtId="0" fontId="9" fillId="55" borderId="43" xfId="0" applyFont="1" applyFill="1" applyBorder="1" applyAlignment="1">
      <alignment vertical="center"/>
    </xf>
    <xf numFmtId="0" fontId="9" fillId="55" borderId="41" xfId="0" applyFont="1" applyFill="1" applyBorder="1" applyAlignment="1">
      <alignment horizontal="right" vertical="center"/>
    </xf>
    <xf numFmtId="0" fontId="9" fillId="55" borderId="40" xfId="0" applyFont="1" applyFill="1" applyBorder="1" applyAlignment="1">
      <alignment vertical="center"/>
    </xf>
    <xf numFmtId="0" fontId="9" fillId="55" borderId="45" xfId="102" applyFont="1" applyFill="1" applyBorder="1" applyAlignment="1">
      <alignment horizontal="distributed" vertical="center" wrapText="1"/>
      <protection/>
    </xf>
    <xf numFmtId="0" fontId="9" fillId="55" borderId="46" xfId="102" applyFont="1" applyFill="1" applyBorder="1" applyAlignment="1">
      <alignment horizontal="distributed" vertical="center" wrapText="1"/>
      <protection/>
    </xf>
    <xf numFmtId="0" fontId="9" fillId="55" borderId="46" xfId="102" applyFont="1" applyFill="1" applyBorder="1" applyAlignment="1">
      <alignment horizontal="left" vertical="center" wrapText="1"/>
      <protection/>
    </xf>
    <xf numFmtId="182" fontId="9" fillId="55" borderId="46" xfId="102" applyNumberFormat="1" applyFont="1" applyFill="1" applyBorder="1" applyAlignment="1">
      <alignment horizontal="center" vertical="center" shrinkToFit="1"/>
      <protection/>
    </xf>
    <xf numFmtId="49" fontId="9" fillId="55" borderId="47" xfId="102" applyNumberFormat="1" applyFont="1" applyFill="1" applyBorder="1" applyAlignment="1">
      <alignment horizontal="left" vertical="center" wrapText="1"/>
      <protection/>
    </xf>
    <xf numFmtId="49" fontId="9" fillId="55" borderId="48" xfId="102" applyNumberFormat="1" applyFont="1" applyFill="1" applyBorder="1" applyAlignment="1">
      <alignment horizontal="left" vertical="center" wrapText="1"/>
      <protection/>
    </xf>
    <xf numFmtId="0" fontId="9" fillId="55" borderId="48" xfId="102" applyFont="1" applyFill="1" applyBorder="1" applyAlignment="1">
      <alignment horizontal="left" vertical="center" wrapText="1"/>
      <protection/>
    </xf>
    <xf numFmtId="0" fontId="9" fillId="55" borderId="48" xfId="0" applyFont="1" applyFill="1" applyBorder="1" applyAlignment="1">
      <alignment vertical="center"/>
    </xf>
    <xf numFmtId="0" fontId="9" fillId="55" borderId="49" xfId="0" applyFont="1" applyFill="1" applyBorder="1" applyAlignment="1">
      <alignment vertical="center"/>
    </xf>
    <xf numFmtId="0" fontId="6" fillId="55" borderId="0" xfId="0" applyFont="1" applyFill="1" applyAlignment="1">
      <alignment horizontal="right" vertical="center"/>
    </xf>
    <xf numFmtId="0" fontId="7" fillId="55" borderId="0" xfId="0" applyFont="1" applyFill="1" applyAlignment="1">
      <alignment vertical="center"/>
    </xf>
    <xf numFmtId="0" fontId="6" fillId="55" borderId="20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vertical="center"/>
    </xf>
    <xf numFmtId="0" fontId="5" fillId="55" borderId="20" xfId="0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23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vertical="center"/>
    </xf>
    <xf numFmtId="0" fontId="6" fillId="55" borderId="19" xfId="0" applyFont="1" applyFill="1" applyBorder="1" applyAlignment="1">
      <alignment vertical="center"/>
    </xf>
    <xf numFmtId="0" fontId="6" fillId="55" borderId="24" xfId="0" applyFont="1" applyFill="1" applyBorder="1" applyAlignment="1">
      <alignment vertical="center"/>
    </xf>
    <xf numFmtId="0" fontId="6" fillId="55" borderId="26" xfId="0" applyFont="1" applyFill="1" applyBorder="1" applyAlignment="1">
      <alignment vertical="center"/>
    </xf>
    <xf numFmtId="0" fontId="6" fillId="55" borderId="27" xfId="0" applyFont="1" applyFill="1" applyBorder="1" applyAlignment="1">
      <alignment vertical="center"/>
    </xf>
    <xf numFmtId="0" fontId="6" fillId="55" borderId="28" xfId="0" applyFont="1" applyFill="1" applyBorder="1" applyAlignment="1">
      <alignment vertical="center"/>
    </xf>
    <xf numFmtId="0" fontId="6" fillId="55" borderId="29" xfId="0" applyFont="1" applyFill="1" applyBorder="1" applyAlignment="1">
      <alignment vertical="center"/>
    </xf>
    <xf numFmtId="0" fontId="6" fillId="55" borderId="30" xfId="0" applyFont="1" applyFill="1" applyBorder="1" applyAlignment="1">
      <alignment vertical="center"/>
    </xf>
    <xf numFmtId="0" fontId="6" fillId="55" borderId="31" xfId="0" applyFont="1" applyFill="1" applyBorder="1" applyAlignment="1">
      <alignment vertical="center"/>
    </xf>
    <xf numFmtId="0" fontId="6" fillId="55" borderId="0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5" fillId="55" borderId="32" xfId="0" applyFont="1" applyFill="1" applyBorder="1" applyAlignment="1">
      <alignment vertical="center"/>
    </xf>
    <xf numFmtId="0" fontId="8" fillId="55" borderId="33" xfId="0" applyFont="1" applyFill="1" applyBorder="1" applyAlignment="1">
      <alignment horizontal="center" vertical="center"/>
    </xf>
    <xf numFmtId="0" fontId="7" fillId="55" borderId="34" xfId="0" applyFont="1" applyFill="1" applyBorder="1" applyAlignment="1">
      <alignment vertical="center"/>
    </xf>
    <xf numFmtId="0" fontId="6" fillId="55" borderId="35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vertical="center"/>
    </xf>
    <xf numFmtId="0" fontId="8" fillId="55" borderId="36" xfId="0" applyFont="1" applyFill="1" applyBorder="1" applyAlignment="1">
      <alignment horizontal="center" vertical="center"/>
    </xf>
    <xf numFmtId="0" fontId="7" fillId="55" borderId="37" xfId="0" applyFont="1" applyFill="1" applyBorder="1" applyAlignment="1">
      <alignment vertical="center"/>
    </xf>
    <xf numFmtId="0" fontId="9" fillId="10" borderId="45" xfId="102" applyFont="1" applyFill="1" applyBorder="1" applyAlignment="1">
      <alignment horizontal="center" vertical="center"/>
      <protection/>
    </xf>
    <xf numFmtId="0" fontId="9" fillId="10" borderId="46" xfId="102" applyFont="1" applyFill="1" applyBorder="1" applyAlignment="1">
      <alignment horizontal="center" vertical="center"/>
      <protection/>
    </xf>
    <xf numFmtId="0" fontId="9" fillId="10" borderId="46" xfId="102" applyFont="1" applyFill="1" applyBorder="1" applyAlignment="1">
      <alignment horizontal="center" vertical="center" wrapText="1"/>
      <protection/>
    </xf>
    <xf numFmtId="0" fontId="9" fillId="10" borderId="50" xfId="102" applyFont="1" applyFill="1" applyBorder="1" applyAlignment="1">
      <alignment horizontal="center" vertical="center"/>
      <protection/>
    </xf>
    <xf numFmtId="49" fontId="9" fillId="10" borderId="51" xfId="102" applyNumberFormat="1" applyFont="1" applyFill="1" applyBorder="1" applyAlignment="1">
      <alignment horizontal="center" vertical="center" wrapText="1"/>
      <protection/>
    </xf>
    <xf numFmtId="49" fontId="9" fillId="10" borderId="52" xfId="102" applyNumberFormat="1" applyFont="1" applyFill="1" applyBorder="1" applyAlignment="1">
      <alignment horizontal="center" vertical="center" wrapText="1"/>
      <protection/>
    </xf>
    <xf numFmtId="0" fontId="9" fillId="10" borderId="52" xfId="102" applyFont="1" applyFill="1" applyBorder="1" applyAlignment="1">
      <alignment horizontal="center" vertical="center"/>
      <protection/>
    </xf>
    <xf numFmtId="49" fontId="9" fillId="10" borderId="53" xfId="102" applyNumberFormat="1" applyFont="1" applyFill="1" applyBorder="1" applyAlignment="1">
      <alignment horizontal="center" vertical="center" wrapText="1"/>
      <protection/>
    </xf>
    <xf numFmtId="49" fontId="9" fillId="55" borderId="54" xfId="102" applyNumberFormat="1" applyFont="1" applyFill="1" applyBorder="1" applyAlignment="1">
      <alignment horizontal="left" vertical="center" wrapText="1"/>
      <protection/>
    </xf>
    <xf numFmtId="49" fontId="9" fillId="55" borderId="55" xfId="102" applyNumberFormat="1" applyFont="1" applyFill="1" applyBorder="1" applyAlignment="1">
      <alignment horizontal="left" vertical="center" wrapText="1"/>
      <protection/>
    </xf>
    <xf numFmtId="0" fontId="9" fillId="55" borderId="55" xfId="102" applyFont="1" applyFill="1" applyBorder="1" applyAlignment="1">
      <alignment horizontal="left" vertical="center" wrapText="1"/>
      <protection/>
    </xf>
    <xf numFmtId="0" fontId="9" fillId="55" borderId="55" xfId="0" applyFont="1" applyFill="1" applyBorder="1" applyAlignment="1">
      <alignment vertical="center"/>
    </xf>
    <xf numFmtId="0" fontId="9" fillId="55" borderId="56" xfId="0" applyFont="1" applyFill="1" applyBorder="1" applyAlignment="1">
      <alignment vertical="center"/>
    </xf>
    <xf numFmtId="0" fontId="9" fillId="55" borderId="57" xfId="102" applyFont="1" applyFill="1" applyBorder="1" applyAlignment="1">
      <alignment horizontal="distributed" vertical="center" wrapText="1"/>
      <protection/>
    </xf>
    <xf numFmtId="0" fontId="9" fillId="55" borderId="57" xfId="102" applyFont="1" applyFill="1" applyBorder="1" applyAlignment="1">
      <alignment horizontal="left" vertical="center" wrapText="1"/>
      <protection/>
    </xf>
    <xf numFmtId="0" fontId="9" fillId="55" borderId="57" xfId="102" applyNumberFormat="1" applyFont="1" applyFill="1" applyBorder="1" applyAlignment="1">
      <alignment horizontal="left" vertical="center" wrapText="1"/>
      <protection/>
    </xf>
    <xf numFmtId="0" fontId="9" fillId="55" borderId="58" xfId="102" applyFont="1" applyFill="1" applyBorder="1" applyAlignment="1">
      <alignment horizontal="left" vertical="center" wrapText="1"/>
      <protection/>
    </xf>
    <xf numFmtId="49" fontId="9" fillId="55" borderId="59" xfId="102" applyNumberFormat="1" applyFont="1" applyFill="1" applyBorder="1" applyAlignment="1">
      <alignment horizontal="left" vertical="center" wrapText="1"/>
      <protection/>
    </xf>
    <xf numFmtId="49" fontId="9" fillId="55" borderId="60" xfId="102" applyNumberFormat="1" applyFont="1" applyFill="1" applyBorder="1" applyAlignment="1">
      <alignment horizontal="left" vertical="center" wrapText="1"/>
      <protection/>
    </xf>
    <xf numFmtId="0" fontId="9" fillId="55" borderId="60" xfId="102" applyFont="1" applyFill="1" applyBorder="1" applyAlignment="1">
      <alignment horizontal="left" vertical="center" wrapText="1"/>
      <protection/>
    </xf>
    <xf numFmtId="0" fontId="9" fillId="55" borderId="60" xfId="0" applyFont="1" applyFill="1" applyBorder="1" applyAlignment="1">
      <alignment vertical="center"/>
    </xf>
    <xf numFmtId="0" fontId="9" fillId="55" borderId="61" xfId="0" applyFont="1" applyFill="1" applyBorder="1" applyAlignment="1">
      <alignment vertical="center"/>
    </xf>
    <xf numFmtId="0" fontId="9" fillId="55" borderId="62" xfId="102" applyFont="1" applyFill="1" applyBorder="1" applyAlignment="1">
      <alignment horizontal="distributed" vertical="center" wrapText="1"/>
      <protection/>
    </xf>
    <xf numFmtId="0" fontId="9" fillId="55" borderId="63" xfId="102" applyFont="1" applyFill="1" applyBorder="1" applyAlignment="1">
      <alignment horizontal="distributed" vertical="center" wrapText="1"/>
      <protection/>
    </xf>
    <xf numFmtId="0" fontId="9" fillId="55" borderId="63" xfId="102" applyFont="1" applyFill="1" applyBorder="1" applyAlignment="1">
      <alignment horizontal="left" vertical="center" wrapText="1"/>
      <protection/>
    </xf>
    <xf numFmtId="182" fontId="9" fillId="55" borderId="63" xfId="102" applyNumberFormat="1" applyFont="1" applyFill="1" applyBorder="1" applyAlignment="1">
      <alignment horizontal="center" vertical="center" shrinkToFit="1"/>
      <protection/>
    </xf>
    <xf numFmtId="0" fontId="9" fillId="55" borderId="63" xfId="102" applyNumberFormat="1" applyFont="1" applyFill="1" applyBorder="1" applyAlignment="1">
      <alignment horizontal="center" vertical="center" wrapText="1"/>
      <protection/>
    </xf>
    <xf numFmtId="0" fontId="9" fillId="55" borderId="64" xfId="102" applyFont="1" applyFill="1" applyBorder="1" applyAlignment="1">
      <alignment horizontal="left" vertical="center" wrapText="1"/>
      <protection/>
    </xf>
    <xf numFmtId="0" fontId="9" fillId="55" borderId="65" xfId="102" applyFont="1" applyFill="1" applyBorder="1" applyAlignment="1">
      <alignment horizontal="distributed" vertical="center" wrapText="1"/>
      <protection/>
    </xf>
    <xf numFmtId="0" fontId="9" fillId="55" borderId="66" xfId="102" applyFont="1" applyFill="1" applyBorder="1" applyAlignment="1">
      <alignment horizontal="distributed" vertical="center" wrapText="1"/>
      <protection/>
    </xf>
    <xf numFmtId="0" fontId="9" fillId="55" borderId="66" xfId="102" applyFont="1" applyFill="1" applyBorder="1" applyAlignment="1">
      <alignment horizontal="left" vertical="center" wrapText="1"/>
      <protection/>
    </xf>
    <xf numFmtId="182" fontId="9" fillId="55" borderId="66" xfId="102" applyNumberFormat="1" applyFont="1" applyFill="1" applyBorder="1" applyAlignment="1">
      <alignment horizontal="center" vertical="center" shrinkToFit="1"/>
      <protection/>
    </xf>
    <xf numFmtId="0" fontId="9" fillId="55" borderId="66" xfId="102" applyNumberFormat="1" applyFont="1" applyFill="1" applyBorder="1" applyAlignment="1">
      <alignment horizontal="center" vertical="center" wrapText="1"/>
      <protection/>
    </xf>
    <xf numFmtId="0" fontId="9" fillId="55" borderId="67" xfId="102" applyFont="1" applyFill="1" applyBorder="1" applyAlignment="1">
      <alignment horizontal="left" vertical="center" wrapText="1"/>
      <protection/>
    </xf>
    <xf numFmtId="49" fontId="9" fillId="55" borderId="68" xfId="102" applyNumberFormat="1" applyFont="1" applyFill="1" applyBorder="1" applyAlignment="1">
      <alignment horizontal="left" vertical="center" wrapText="1"/>
      <protection/>
    </xf>
    <xf numFmtId="49" fontId="9" fillId="55" borderId="69" xfId="102" applyNumberFormat="1" applyFont="1" applyFill="1" applyBorder="1" applyAlignment="1">
      <alignment horizontal="left" vertical="center" wrapText="1"/>
      <protection/>
    </xf>
    <xf numFmtId="0" fontId="9" fillId="55" borderId="69" xfId="102" applyFont="1" applyFill="1" applyBorder="1" applyAlignment="1">
      <alignment horizontal="left" vertical="center" wrapText="1"/>
      <protection/>
    </xf>
    <xf numFmtId="0" fontId="9" fillId="55" borderId="69" xfId="0" applyFont="1" applyFill="1" applyBorder="1" applyAlignment="1">
      <alignment vertical="center"/>
    </xf>
    <xf numFmtId="0" fontId="9" fillId="55" borderId="70" xfId="0" applyFont="1" applyFill="1" applyBorder="1" applyAlignment="1">
      <alignment vertical="center"/>
    </xf>
    <xf numFmtId="0" fontId="9" fillId="55" borderId="63" xfId="102" applyFont="1" applyFill="1" applyBorder="1" applyAlignment="1">
      <alignment vertical="center" wrapText="1"/>
      <protection/>
    </xf>
    <xf numFmtId="0" fontId="9" fillId="55" borderId="71" xfId="102" applyFont="1" applyFill="1" applyBorder="1" applyAlignment="1">
      <alignment horizontal="left" vertical="center" wrapText="1"/>
      <protection/>
    </xf>
    <xf numFmtId="0" fontId="9" fillId="55" borderId="66" xfId="102" applyFont="1" applyFill="1" applyBorder="1" applyAlignment="1">
      <alignment vertical="center" wrapText="1"/>
      <protection/>
    </xf>
    <xf numFmtId="0" fontId="9" fillId="55" borderId="72" xfId="102" applyFont="1" applyFill="1" applyBorder="1" applyAlignment="1">
      <alignment horizontal="distributed" vertical="center" wrapText="1"/>
      <protection/>
    </xf>
    <xf numFmtId="0" fontId="9" fillId="55" borderId="57" xfId="102" applyFont="1" applyFill="1" applyBorder="1" applyAlignment="1">
      <alignment vertical="center" wrapText="1"/>
      <protection/>
    </xf>
    <xf numFmtId="182" fontId="9" fillId="55" borderId="57" xfId="102" applyNumberFormat="1" applyFont="1" applyFill="1" applyBorder="1" applyAlignment="1">
      <alignment horizontal="center" vertical="center" shrinkToFit="1"/>
      <protection/>
    </xf>
    <xf numFmtId="0" fontId="9" fillId="55" borderId="57" xfId="102" applyNumberFormat="1" applyFont="1" applyFill="1" applyBorder="1" applyAlignment="1">
      <alignment horizontal="center" vertical="center" wrapText="1"/>
      <protection/>
    </xf>
    <xf numFmtId="0" fontId="9" fillId="55" borderId="44" xfId="0" applyFont="1" applyFill="1" applyBorder="1" applyAlignment="1">
      <alignment horizontal="right" vertical="center"/>
    </xf>
    <xf numFmtId="0" fontId="9" fillId="55" borderId="0" xfId="0" applyFont="1" applyFill="1" applyBorder="1" applyAlignment="1">
      <alignment vertical="center"/>
    </xf>
    <xf numFmtId="0" fontId="9" fillId="55" borderId="63" xfId="102" applyNumberFormat="1" applyFont="1" applyFill="1" applyBorder="1" applyAlignment="1">
      <alignment horizontal="left" vertical="center" wrapText="1"/>
      <protection/>
    </xf>
    <xf numFmtId="0" fontId="9" fillId="55" borderId="66" xfId="102" applyNumberFormat="1" applyFont="1" applyFill="1" applyBorder="1" applyAlignment="1">
      <alignment horizontal="left" vertical="center" wrapText="1"/>
      <protection/>
    </xf>
    <xf numFmtId="0" fontId="9" fillId="55" borderId="0" xfId="0" applyFont="1" applyFill="1" applyAlignment="1">
      <alignment horizontal="center" vertical="center"/>
    </xf>
    <xf numFmtId="0" fontId="9" fillId="55" borderId="44" xfId="0" applyFont="1" applyFill="1" applyBorder="1" applyAlignment="1">
      <alignment horizontal="center" vertical="center"/>
    </xf>
    <xf numFmtId="0" fontId="5" fillId="55" borderId="0" xfId="0" applyFont="1" applyFill="1" applyAlignment="1">
      <alignment horizontal="center" vertical="center"/>
    </xf>
    <xf numFmtId="0" fontId="5" fillId="55" borderId="21" xfId="0" applyFont="1" applyFill="1" applyBorder="1" applyAlignment="1">
      <alignment horizontal="right" vertical="center"/>
    </xf>
    <xf numFmtId="0" fontId="5" fillId="55" borderId="24" xfId="0" applyFont="1" applyFill="1" applyBorder="1" applyAlignment="1">
      <alignment horizontal="right" vertical="center"/>
    </xf>
    <xf numFmtId="0" fontId="5" fillId="55" borderId="32" xfId="0" applyFont="1" applyFill="1" applyBorder="1" applyAlignment="1">
      <alignment horizontal="right" vertical="center"/>
    </xf>
    <xf numFmtId="0" fontId="7" fillId="55" borderId="34" xfId="0" applyFont="1" applyFill="1" applyBorder="1" applyAlignment="1">
      <alignment horizontal="right" vertical="center"/>
    </xf>
    <xf numFmtId="0" fontId="5" fillId="55" borderId="29" xfId="0" applyFont="1" applyFill="1" applyBorder="1" applyAlignment="1">
      <alignment horizontal="right" vertical="center"/>
    </xf>
    <xf numFmtId="0" fontId="7" fillId="55" borderId="37" xfId="0" applyFont="1" applyFill="1" applyBorder="1" applyAlignment="1">
      <alignment horizontal="right" vertical="center"/>
    </xf>
    <xf numFmtId="0" fontId="6" fillId="55" borderId="73" xfId="102" applyFont="1" applyFill="1" applyBorder="1" applyAlignment="1">
      <alignment horizontal="distributed" vertical="center" wrapText="1"/>
      <protection/>
    </xf>
    <xf numFmtId="0" fontId="6" fillId="55" borderId="74" xfId="102" applyFont="1" applyFill="1" applyBorder="1" applyAlignment="1">
      <alignment horizontal="distributed" vertical="center" wrapText="1"/>
      <protection/>
    </xf>
    <xf numFmtId="49" fontId="6" fillId="55" borderId="47" xfId="102" applyNumberFormat="1" applyFont="1" applyFill="1" applyBorder="1" applyAlignment="1">
      <alignment horizontal="left" vertical="center" wrapText="1"/>
      <protection/>
    </xf>
    <xf numFmtId="49" fontId="6" fillId="55" borderId="48" xfId="102" applyNumberFormat="1" applyFont="1" applyFill="1" applyBorder="1" applyAlignment="1">
      <alignment horizontal="left" vertical="center" wrapText="1"/>
      <protection/>
    </xf>
    <xf numFmtId="0" fontId="6" fillId="55" borderId="48" xfId="102" applyFont="1" applyFill="1" applyBorder="1" applyAlignment="1">
      <alignment horizontal="left" vertical="center" wrapText="1"/>
      <protection/>
    </xf>
    <xf numFmtId="0" fontId="6" fillId="55" borderId="48" xfId="0" applyFont="1" applyFill="1" applyBorder="1" applyAlignment="1">
      <alignment vertical="center"/>
    </xf>
    <xf numFmtId="0" fontId="6" fillId="55" borderId="49" xfId="0" applyFont="1" applyFill="1" applyBorder="1" applyAlignment="1">
      <alignment vertical="center"/>
    </xf>
    <xf numFmtId="0" fontId="9" fillId="55" borderId="55" xfId="102" applyNumberFormat="1" applyFont="1" applyFill="1" applyBorder="1" applyAlignment="1">
      <alignment horizontal="left" vertical="center" wrapText="1"/>
      <protection/>
    </xf>
    <xf numFmtId="0" fontId="9" fillId="55" borderId="69" xfId="102" applyNumberFormat="1" applyFont="1" applyFill="1" applyBorder="1" applyAlignment="1">
      <alignment horizontal="left" vertical="center" wrapText="1"/>
      <protection/>
    </xf>
    <xf numFmtId="0" fontId="9" fillId="55" borderId="60" xfId="102" applyNumberFormat="1" applyFont="1" applyFill="1" applyBorder="1" applyAlignment="1">
      <alignment horizontal="left" vertical="center" wrapText="1"/>
      <protection/>
    </xf>
    <xf numFmtId="0" fontId="9" fillId="55" borderId="46" xfId="102" applyNumberFormat="1" applyFont="1" applyFill="1" applyBorder="1" applyAlignment="1">
      <alignment horizontal="center" vertical="center" wrapText="1"/>
      <protection/>
    </xf>
    <xf numFmtId="0" fontId="9" fillId="55" borderId="71" xfId="102" applyFont="1" applyFill="1" applyBorder="1" applyAlignment="1">
      <alignment horizontal="distributed" vertical="center" wrapText="1"/>
      <protection/>
    </xf>
    <xf numFmtId="0" fontId="6" fillId="55" borderId="0" xfId="0" applyFont="1" applyFill="1" applyAlignment="1">
      <alignment horizontal="center" vertical="center"/>
    </xf>
    <xf numFmtId="193" fontId="9" fillId="55" borderId="63" xfId="102" applyNumberFormat="1" applyFont="1" applyFill="1" applyBorder="1" applyAlignment="1">
      <alignment horizontal="center" vertical="center" wrapText="1"/>
      <protection/>
    </xf>
    <xf numFmtId="0" fontId="9" fillId="55" borderId="55" xfId="102" applyFont="1" applyFill="1" applyBorder="1" applyAlignment="1">
      <alignment vertical="center" wrapText="1"/>
      <protection/>
    </xf>
    <xf numFmtId="0" fontId="9" fillId="55" borderId="55" xfId="102" applyNumberFormat="1" applyFont="1" applyFill="1" applyBorder="1" applyAlignment="1">
      <alignment vertical="center" wrapText="1"/>
      <protection/>
    </xf>
    <xf numFmtId="0" fontId="9" fillId="55" borderId="69" xfId="102" applyFont="1" applyFill="1" applyBorder="1" applyAlignment="1">
      <alignment vertical="center" wrapText="1"/>
      <protection/>
    </xf>
    <xf numFmtId="0" fontId="9" fillId="55" borderId="69" xfId="102" applyNumberFormat="1" applyFont="1" applyFill="1" applyBorder="1" applyAlignment="1">
      <alignment vertical="center" wrapText="1"/>
      <protection/>
    </xf>
    <xf numFmtId="193" fontId="9" fillId="55" borderId="57" xfId="102" applyNumberFormat="1" applyFont="1" applyFill="1" applyBorder="1" applyAlignment="1">
      <alignment horizontal="center" vertical="center" wrapText="1"/>
      <protection/>
    </xf>
    <xf numFmtId="0" fontId="9" fillId="55" borderId="60" xfId="102" applyFont="1" applyFill="1" applyBorder="1" applyAlignment="1">
      <alignment vertical="center" wrapText="1"/>
      <protection/>
    </xf>
    <xf numFmtId="0" fontId="9" fillId="55" borderId="60" xfId="102" applyNumberFormat="1" applyFont="1" applyFill="1" applyBorder="1" applyAlignment="1">
      <alignment vertical="center" wrapText="1"/>
      <protection/>
    </xf>
    <xf numFmtId="0" fontId="9" fillId="10" borderId="75" xfId="102" applyFont="1" applyFill="1" applyBorder="1" applyAlignment="1">
      <alignment horizontal="center" vertical="center"/>
      <protection/>
    </xf>
    <xf numFmtId="0" fontId="9" fillId="10" borderId="76" xfId="102" applyFont="1" applyFill="1" applyBorder="1" applyAlignment="1">
      <alignment horizontal="center" vertical="center"/>
      <protection/>
    </xf>
    <xf numFmtId="0" fontId="9" fillId="10" borderId="76" xfId="102" applyFont="1" applyFill="1" applyBorder="1" applyAlignment="1">
      <alignment horizontal="center" vertical="center" wrapText="1"/>
      <protection/>
    </xf>
    <xf numFmtId="0" fontId="9" fillId="10" borderId="77" xfId="102" applyFont="1" applyFill="1" applyBorder="1" applyAlignment="1">
      <alignment horizontal="center" vertical="center"/>
      <protection/>
    </xf>
    <xf numFmtId="0" fontId="9" fillId="55" borderId="67" xfId="102" applyFont="1" applyFill="1" applyBorder="1" applyAlignment="1">
      <alignment horizontal="center" vertical="center" wrapText="1"/>
      <protection/>
    </xf>
    <xf numFmtId="0" fontId="9" fillId="55" borderId="58" xfId="102" applyFont="1" applyFill="1" applyBorder="1" applyAlignment="1">
      <alignment horizontal="center" vertical="center" wrapText="1"/>
      <protection/>
    </xf>
    <xf numFmtId="0" fontId="5" fillId="55" borderId="0" xfId="0" applyFont="1" applyFill="1" applyBorder="1" applyAlignment="1">
      <alignment vertical="center"/>
    </xf>
    <xf numFmtId="0" fontId="7" fillId="55" borderId="0" xfId="0" applyFont="1" applyFill="1" applyBorder="1" applyAlignment="1">
      <alignment vertical="center"/>
    </xf>
    <xf numFmtId="0" fontId="9" fillId="55" borderId="48" xfId="102" applyFont="1" applyFill="1" applyBorder="1" applyAlignment="1">
      <alignment vertical="center" wrapText="1"/>
      <protection/>
    </xf>
    <xf numFmtId="0" fontId="9" fillId="55" borderId="48" xfId="102" applyNumberFormat="1" applyFont="1" applyFill="1" applyBorder="1" applyAlignment="1">
      <alignment vertical="center" wrapText="1"/>
      <protection/>
    </xf>
    <xf numFmtId="0" fontId="9" fillId="55" borderId="0" xfId="0" applyFont="1" applyFill="1" applyAlignment="1">
      <alignment horizontal="left" vertical="center"/>
    </xf>
    <xf numFmtId="0" fontId="6" fillId="55" borderId="78" xfId="0" applyFont="1" applyFill="1" applyBorder="1" applyAlignment="1">
      <alignment horizontal="center" vertical="center"/>
    </xf>
    <xf numFmtId="0" fontId="6" fillId="55" borderId="79" xfId="0" applyFont="1" applyFill="1" applyBorder="1" applyAlignment="1">
      <alignment horizontal="center" vertical="center"/>
    </xf>
    <xf numFmtId="0" fontId="6" fillId="55" borderId="42" xfId="0" applyFont="1" applyFill="1" applyBorder="1" applyAlignment="1">
      <alignment vertical="center"/>
    </xf>
    <xf numFmtId="0" fontId="6" fillId="55" borderId="79" xfId="0" applyFont="1" applyFill="1" applyBorder="1" applyAlignment="1">
      <alignment vertical="center"/>
    </xf>
    <xf numFmtId="0" fontId="6" fillId="55" borderId="80" xfId="0" applyFont="1" applyFill="1" applyBorder="1" applyAlignment="1">
      <alignment vertical="center"/>
    </xf>
    <xf numFmtId="0" fontId="6" fillId="55" borderId="81" xfId="0" applyFont="1" applyFill="1" applyBorder="1" applyAlignment="1">
      <alignment vertical="center"/>
    </xf>
    <xf numFmtId="0" fontId="6" fillId="55" borderId="82" xfId="0" applyFont="1" applyFill="1" applyBorder="1" applyAlignment="1">
      <alignment vertical="center"/>
    </xf>
    <xf numFmtId="0" fontId="9" fillId="55" borderId="50" xfId="102" applyFont="1" applyFill="1" applyBorder="1" applyAlignment="1">
      <alignment horizontal="left" vertical="center" wrapText="1"/>
      <protection/>
    </xf>
    <xf numFmtId="0" fontId="9" fillId="55" borderId="83" xfId="102" applyFont="1" applyFill="1" applyBorder="1" applyAlignment="1">
      <alignment horizontal="distributed" vertical="center" wrapText="1"/>
      <protection/>
    </xf>
    <xf numFmtId="0" fontId="9" fillId="55" borderId="84" xfId="102" applyFont="1" applyFill="1" applyBorder="1" applyAlignment="1">
      <alignment horizontal="left" vertical="center" wrapText="1"/>
      <protection/>
    </xf>
    <xf numFmtId="0" fontId="9" fillId="55" borderId="76" xfId="102" applyFont="1" applyFill="1" applyBorder="1" applyAlignment="1">
      <alignment horizontal="left" vertical="center" wrapText="1"/>
      <protection/>
    </xf>
    <xf numFmtId="182" fontId="9" fillId="55" borderId="76" xfId="102" applyNumberFormat="1" applyFont="1" applyFill="1" applyBorder="1" applyAlignment="1">
      <alignment horizontal="center" vertical="center" wrapText="1"/>
      <protection/>
    </xf>
    <xf numFmtId="0" fontId="9" fillId="55" borderId="83" xfId="102" applyNumberFormat="1" applyFont="1" applyFill="1" applyBorder="1" applyAlignment="1">
      <alignment horizontal="left" vertical="center" wrapText="1"/>
      <protection/>
    </xf>
    <xf numFmtId="0" fontId="9" fillId="55" borderId="85" xfId="102" applyFont="1" applyFill="1" applyBorder="1" applyAlignment="1">
      <alignment horizontal="left" vertical="center" wrapText="1"/>
      <protection/>
    </xf>
    <xf numFmtId="0" fontId="9" fillId="55" borderId="72" xfId="102" applyFont="1" applyFill="1" applyBorder="1" applyAlignment="1">
      <alignment horizontal="distributed" vertical="center" wrapText="1" shrinkToFit="1"/>
      <protection/>
    </xf>
    <xf numFmtId="182" fontId="9" fillId="55" borderId="57" xfId="102" applyNumberFormat="1" applyFont="1" applyFill="1" applyBorder="1" applyAlignment="1">
      <alignment horizontal="center" vertical="center" wrapText="1"/>
      <protection/>
    </xf>
    <xf numFmtId="0" fontId="9" fillId="55" borderId="66" xfId="102" applyFont="1" applyFill="1" applyBorder="1" applyAlignment="1">
      <alignment horizontal="distributed" vertical="center"/>
      <protection/>
    </xf>
    <xf numFmtId="0" fontId="9" fillId="55" borderId="63" xfId="102" applyFont="1" applyFill="1" applyBorder="1" applyAlignment="1">
      <alignment horizontal="center" vertical="center" wrapText="1"/>
      <protection/>
    </xf>
    <xf numFmtId="0" fontId="9" fillId="55" borderId="66" xfId="102" applyFont="1" applyFill="1" applyBorder="1" applyAlignment="1">
      <alignment horizontal="center" vertical="center" wrapText="1"/>
      <protection/>
    </xf>
    <xf numFmtId="0" fontId="9" fillId="55" borderId="57" xfId="102" applyFont="1" applyFill="1" applyBorder="1" applyAlignment="1">
      <alignment horizontal="center" vertical="center" wrapText="1"/>
      <protection/>
    </xf>
    <xf numFmtId="0" fontId="9" fillId="55" borderId="86" xfId="102" applyFont="1" applyFill="1" applyBorder="1" applyAlignment="1">
      <alignment horizontal="distributed" vertical="center" wrapText="1"/>
      <protection/>
    </xf>
    <xf numFmtId="182" fontId="9" fillId="55" borderId="71" xfId="102" applyNumberFormat="1" applyFont="1" applyFill="1" applyBorder="1" applyAlignment="1">
      <alignment horizontal="center" vertical="center" shrinkToFit="1"/>
      <protection/>
    </xf>
    <xf numFmtId="0" fontId="9" fillId="55" borderId="73" xfId="102" applyFont="1" applyFill="1" applyBorder="1" applyAlignment="1">
      <alignment horizontal="distributed" vertical="center" wrapText="1"/>
      <protection/>
    </xf>
    <xf numFmtId="0" fontId="9" fillId="55" borderId="74" xfId="102" applyFont="1" applyFill="1" applyBorder="1" applyAlignment="1">
      <alignment horizontal="distributed" vertical="center" wrapText="1"/>
      <protection/>
    </xf>
    <xf numFmtId="0" fontId="9" fillId="55" borderId="74" xfId="102" applyFont="1" applyFill="1" applyBorder="1" applyAlignment="1">
      <alignment horizontal="left" vertical="center" wrapText="1"/>
      <protection/>
    </xf>
    <xf numFmtId="0" fontId="9" fillId="55" borderId="74" xfId="102" applyNumberFormat="1" applyFont="1" applyFill="1" applyBorder="1" applyAlignment="1">
      <alignment horizontal="center" vertical="center" wrapText="1"/>
      <protection/>
    </xf>
    <xf numFmtId="193" fontId="9" fillId="55" borderId="74" xfId="102" applyNumberFormat="1" applyFont="1" applyFill="1" applyBorder="1" applyAlignment="1">
      <alignment horizontal="center" vertical="center" wrapText="1"/>
      <protection/>
    </xf>
    <xf numFmtId="0" fontId="9" fillId="55" borderId="87" xfId="102" applyFont="1" applyFill="1" applyBorder="1" applyAlignment="1">
      <alignment horizontal="distributed" vertical="center" wrapText="1" shrinkToFit="1"/>
      <protection/>
    </xf>
    <xf numFmtId="182" fontId="6" fillId="55" borderId="74" xfId="102" applyNumberFormat="1" applyFont="1" applyFill="1" applyBorder="1" applyAlignment="1">
      <alignment horizontal="center" vertical="center" wrapText="1"/>
      <protection/>
    </xf>
    <xf numFmtId="182" fontId="9" fillId="55" borderId="66" xfId="102" applyNumberFormat="1" applyFont="1" applyFill="1" applyBorder="1" applyAlignment="1">
      <alignment horizontal="center" vertical="center" wrapText="1"/>
      <protection/>
    </xf>
    <xf numFmtId="193" fontId="9" fillId="55" borderId="46" xfId="102" applyNumberFormat="1" applyFont="1" applyFill="1" applyBorder="1" applyAlignment="1">
      <alignment horizontal="center" vertical="center" wrapText="1"/>
      <protection/>
    </xf>
    <xf numFmtId="182" fontId="9" fillId="55" borderId="46" xfId="102" applyNumberFormat="1" applyFont="1" applyFill="1" applyBorder="1" applyAlignment="1">
      <alignment horizontal="center" vertical="center" wrapText="1"/>
      <protection/>
    </xf>
    <xf numFmtId="182" fontId="9" fillId="55" borderId="74" xfId="102" applyNumberFormat="1" applyFont="1" applyFill="1" applyBorder="1" applyAlignment="1">
      <alignment horizontal="center" vertical="center" wrapText="1"/>
      <protection/>
    </xf>
    <xf numFmtId="0" fontId="9" fillId="55" borderId="57" xfId="102" applyFont="1" applyFill="1" applyBorder="1" applyAlignment="1">
      <alignment horizontal="distributed" vertical="center"/>
      <protection/>
    </xf>
    <xf numFmtId="0" fontId="9" fillId="55" borderId="88" xfId="0" applyFont="1" applyFill="1" applyBorder="1" applyAlignment="1">
      <alignment vertical="center"/>
    </xf>
    <xf numFmtId="0" fontId="57" fillId="55" borderId="0" xfId="0" applyFont="1" applyFill="1" applyAlignment="1">
      <alignment vertical="center"/>
    </xf>
    <xf numFmtId="0" fontId="58" fillId="55" borderId="0" xfId="0" applyFont="1" applyFill="1" applyAlignment="1">
      <alignment vertical="center"/>
    </xf>
    <xf numFmtId="0" fontId="9" fillId="55" borderId="81" xfId="0" applyFont="1" applyFill="1" applyBorder="1" applyAlignment="1">
      <alignment horizontal="right" vertical="center"/>
    </xf>
    <xf numFmtId="0" fontId="9" fillId="10" borderId="89" xfId="102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9" fillId="55" borderId="90" xfId="102" applyFont="1" applyFill="1" applyBorder="1" applyAlignment="1">
      <alignment horizontal="left" vertical="center" wrapText="1"/>
      <protection/>
    </xf>
    <xf numFmtId="0" fontId="9" fillId="55" borderId="91" xfId="102" applyFont="1" applyFill="1" applyBorder="1" applyAlignment="1">
      <alignment horizontal="left" vertical="center" wrapText="1"/>
      <protection/>
    </xf>
    <xf numFmtId="0" fontId="9" fillId="55" borderId="92" xfId="102" applyFont="1" applyFill="1" applyBorder="1" applyAlignment="1">
      <alignment horizontal="left" vertical="center" wrapText="1"/>
      <protection/>
    </xf>
    <xf numFmtId="0" fontId="9" fillId="0" borderId="81" xfId="0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/>
    </xf>
    <xf numFmtId="0" fontId="9" fillId="10" borderId="93" xfId="102" applyFont="1" applyFill="1" applyBorder="1" applyAlignment="1">
      <alignment horizontal="center" vertical="center"/>
      <protection/>
    </xf>
    <xf numFmtId="0" fontId="9" fillId="55" borderId="94" xfId="102" applyFont="1" applyFill="1" applyBorder="1" applyAlignment="1">
      <alignment horizontal="left" vertical="center" wrapText="1"/>
      <protection/>
    </xf>
    <xf numFmtId="0" fontId="9" fillId="55" borderId="94" xfId="102" applyFont="1" applyFill="1" applyBorder="1" applyAlignment="1">
      <alignment horizontal="center" vertical="center" wrapText="1"/>
      <protection/>
    </xf>
    <xf numFmtId="0" fontId="9" fillId="55" borderId="91" xfId="102" applyFont="1" applyFill="1" applyBorder="1" applyAlignment="1">
      <alignment horizontal="center" vertical="center" wrapText="1"/>
      <protection/>
    </xf>
    <xf numFmtId="0" fontId="9" fillId="55" borderId="92" xfId="102" applyFont="1" applyFill="1" applyBorder="1" applyAlignment="1">
      <alignment horizontal="center" vertical="center" wrapText="1"/>
      <protection/>
    </xf>
    <xf numFmtId="0" fontId="9" fillId="55" borderId="67" xfId="102" applyFont="1" applyFill="1" applyBorder="1" applyAlignment="1">
      <alignment vertical="center" wrapText="1"/>
      <protection/>
    </xf>
    <xf numFmtId="0" fontId="9" fillId="55" borderId="58" xfId="102" applyFont="1" applyFill="1" applyBorder="1" applyAlignment="1">
      <alignment vertical="center" wrapText="1"/>
      <protection/>
    </xf>
    <xf numFmtId="0" fontId="9" fillId="55" borderId="95" xfId="102" applyFont="1" applyFill="1" applyBorder="1" applyAlignment="1">
      <alignment horizontal="left" vertical="center" wrapText="1"/>
      <protection/>
    </xf>
    <xf numFmtId="0" fontId="9" fillId="55" borderId="96" xfId="102" applyFont="1" applyFill="1" applyBorder="1" applyAlignment="1">
      <alignment horizontal="left" vertical="center" wrapText="1"/>
      <protection/>
    </xf>
    <xf numFmtId="0" fontId="9" fillId="10" borderId="97" xfId="102" applyFont="1" applyFill="1" applyBorder="1" applyAlignment="1">
      <alignment horizontal="center" vertical="center"/>
      <protection/>
    </xf>
    <xf numFmtId="0" fontId="9" fillId="10" borderId="98" xfId="102" applyFont="1" applyFill="1" applyBorder="1" applyAlignment="1">
      <alignment horizontal="center" vertical="center"/>
      <protection/>
    </xf>
    <xf numFmtId="0" fontId="9" fillId="55" borderId="93" xfId="102" applyFont="1" applyFill="1" applyBorder="1" applyAlignment="1">
      <alignment horizontal="left" vertical="center" wrapText="1"/>
      <protection/>
    </xf>
    <xf numFmtId="0" fontId="9" fillId="55" borderId="88" xfId="102" applyFont="1" applyFill="1" applyBorder="1" applyAlignment="1">
      <alignment horizontal="center" vertical="center" wrapText="1"/>
      <protection/>
    </xf>
    <xf numFmtId="0" fontId="9" fillId="55" borderId="99" xfId="102" applyFont="1" applyFill="1" applyBorder="1" applyAlignment="1">
      <alignment vertical="center" wrapText="1"/>
      <protection/>
    </xf>
    <xf numFmtId="0" fontId="9" fillId="55" borderId="100" xfId="102" applyFont="1" applyFill="1" applyBorder="1" applyAlignment="1">
      <alignment vertical="center" wrapText="1"/>
      <protection/>
    </xf>
    <xf numFmtId="0" fontId="59" fillId="55" borderId="65" xfId="102" applyFont="1" applyFill="1" applyBorder="1" applyAlignment="1">
      <alignment horizontal="distributed" vertical="center" wrapText="1"/>
      <protection/>
    </xf>
    <xf numFmtId="0" fontId="59" fillId="55" borderId="69" xfId="102" applyFont="1" applyFill="1" applyBorder="1" applyAlignment="1">
      <alignment horizontal="left" vertical="center" wrapText="1"/>
      <protection/>
    </xf>
    <xf numFmtId="0" fontId="6" fillId="55" borderId="101" xfId="102" applyFont="1" applyFill="1" applyBorder="1" applyAlignment="1">
      <alignment horizontal="left" vertical="center" wrapText="1"/>
      <protection/>
    </xf>
    <xf numFmtId="49" fontId="9" fillId="10" borderId="102" xfId="102" applyNumberFormat="1" applyFont="1" applyFill="1" applyBorder="1" applyAlignment="1">
      <alignment horizontal="center" vertical="center" wrapText="1"/>
      <protection/>
    </xf>
    <xf numFmtId="49" fontId="9" fillId="55" borderId="103" xfId="102" applyNumberFormat="1" applyFont="1" applyFill="1" applyBorder="1" applyAlignment="1">
      <alignment horizontal="left" vertical="center" wrapText="1"/>
      <protection/>
    </xf>
    <xf numFmtId="49" fontId="9" fillId="55" borderId="104" xfId="102" applyNumberFormat="1" applyFont="1" applyFill="1" applyBorder="1" applyAlignment="1">
      <alignment horizontal="left" vertical="center" wrapText="1"/>
      <protection/>
    </xf>
    <xf numFmtId="49" fontId="9" fillId="55" borderId="91" xfId="102" applyNumberFormat="1" applyFont="1" applyFill="1" applyBorder="1" applyAlignment="1">
      <alignment horizontal="left" vertical="center" wrapText="1"/>
      <protection/>
    </xf>
    <xf numFmtId="49" fontId="9" fillId="10" borderId="19" xfId="102" applyNumberFormat="1" applyFont="1" applyFill="1" applyBorder="1" applyAlignment="1">
      <alignment horizontal="center" vertical="center" wrapText="1"/>
      <protection/>
    </xf>
    <xf numFmtId="0" fontId="9" fillId="55" borderId="44" xfId="102" applyFont="1" applyFill="1" applyBorder="1" applyAlignment="1">
      <alignment horizontal="center" vertical="center"/>
      <protection/>
    </xf>
    <xf numFmtId="0" fontId="6" fillId="0" borderId="97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55" borderId="0" xfId="102" applyFont="1" applyFill="1" applyBorder="1" applyAlignment="1">
      <alignment horizontal="distributed" vertical="center" wrapText="1"/>
      <protection/>
    </xf>
    <xf numFmtId="0" fontId="9" fillId="55" borderId="0" xfId="102" applyFont="1" applyFill="1" applyBorder="1" applyAlignment="1">
      <alignment horizontal="left" vertical="center" wrapText="1"/>
      <protection/>
    </xf>
    <xf numFmtId="182" fontId="9" fillId="55" borderId="0" xfId="102" applyNumberFormat="1" applyFont="1" applyFill="1" applyBorder="1" applyAlignment="1">
      <alignment horizontal="center" vertical="center" shrinkToFit="1"/>
      <protection/>
    </xf>
    <xf numFmtId="0" fontId="9" fillId="55" borderId="0" xfId="102" applyNumberFormat="1" applyFont="1" applyFill="1" applyBorder="1" applyAlignment="1">
      <alignment horizontal="center" vertical="center" wrapText="1"/>
      <protection/>
    </xf>
    <xf numFmtId="193" fontId="9" fillId="55" borderId="0" xfId="102" applyNumberFormat="1" applyFont="1" applyFill="1" applyBorder="1" applyAlignment="1">
      <alignment horizontal="center" vertical="center" wrapText="1"/>
      <protection/>
    </xf>
    <xf numFmtId="0" fontId="9" fillId="55" borderId="0" xfId="102" applyFont="1" applyFill="1" applyBorder="1" applyAlignment="1">
      <alignment vertical="center" wrapText="1"/>
      <protection/>
    </xf>
    <xf numFmtId="49" fontId="9" fillId="55" borderId="0" xfId="102" applyNumberFormat="1" applyFont="1" applyFill="1" applyBorder="1" applyAlignment="1">
      <alignment horizontal="left" vertical="center" wrapText="1"/>
      <protection/>
    </xf>
    <xf numFmtId="38" fontId="28" fillId="55" borderId="0" xfId="81" applyFont="1" applyFill="1" applyAlignment="1">
      <alignment vertical="center"/>
    </xf>
    <xf numFmtId="0" fontId="6" fillId="55" borderId="0" xfId="0" applyFont="1" applyFill="1" applyAlignment="1">
      <alignment horizontal="left" vertical="center"/>
    </xf>
    <xf numFmtId="0" fontId="5" fillId="55" borderId="0" xfId="0" applyFont="1" applyFill="1" applyAlignment="1">
      <alignment horizontal="left" vertical="center"/>
    </xf>
    <xf numFmtId="0" fontId="6" fillId="55" borderId="44" xfId="0" applyFont="1" applyFill="1" applyBorder="1" applyAlignment="1">
      <alignment vertical="center"/>
    </xf>
    <xf numFmtId="0" fontId="9" fillId="0" borderId="55" xfId="102" applyFont="1" applyFill="1" applyBorder="1" applyAlignment="1">
      <alignment horizontal="left" vertical="center" wrapText="1"/>
      <protection/>
    </xf>
    <xf numFmtId="0" fontId="9" fillId="0" borderId="69" xfId="102" applyFont="1" applyFill="1" applyBorder="1" applyAlignment="1">
      <alignment horizontal="left" vertical="center" wrapText="1"/>
      <protection/>
    </xf>
    <xf numFmtId="38" fontId="27" fillId="55" borderId="0" xfId="83" applyFont="1" applyFill="1" applyAlignment="1">
      <alignment vertical="center"/>
    </xf>
    <xf numFmtId="38" fontId="28" fillId="55" borderId="0" xfId="83" applyFont="1" applyFill="1" applyAlignment="1">
      <alignment vertical="center"/>
    </xf>
    <xf numFmtId="0" fontId="6" fillId="55" borderId="0" xfId="0" applyFont="1" applyFill="1" applyAlignment="1">
      <alignment vertical="center"/>
    </xf>
    <xf numFmtId="0" fontId="6" fillId="55" borderId="101" xfId="0" applyFont="1" applyFill="1" applyBorder="1" applyAlignment="1">
      <alignment vertical="center"/>
    </xf>
    <xf numFmtId="49" fontId="9" fillId="0" borderId="60" xfId="102" applyNumberFormat="1" applyFont="1" applyFill="1" applyBorder="1" applyAlignment="1">
      <alignment horizontal="left" vertical="center" wrapText="1"/>
      <protection/>
    </xf>
    <xf numFmtId="0" fontId="9" fillId="0" borderId="60" xfId="102" applyFont="1" applyFill="1" applyBorder="1" applyAlignment="1">
      <alignment horizontal="left" vertical="center" wrapText="1"/>
      <protection/>
    </xf>
    <xf numFmtId="49" fontId="9" fillId="0" borderId="69" xfId="102" applyNumberFormat="1" applyFont="1" applyFill="1" applyBorder="1" applyAlignment="1">
      <alignment horizontal="left" vertical="center" wrapText="1"/>
      <protection/>
    </xf>
    <xf numFmtId="0" fontId="9" fillId="0" borderId="61" xfId="0" applyFont="1" applyFill="1" applyBorder="1" applyAlignment="1">
      <alignment vertical="center"/>
    </xf>
    <xf numFmtId="0" fontId="9" fillId="0" borderId="72" xfId="102" applyFont="1" applyFill="1" applyBorder="1" applyAlignment="1">
      <alignment horizontal="distributed" vertical="center" wrapText="1"/>
      <protection/>
    </xf>
    <xf numFmtId="0" fontId="9" fillId="0" borderId="57" xfId="102" applyFont="1" applyFill="1" applyBorder="1" applyAlignment="1">
      <alignment horizontal="left" vertical="center" wrapText="1"/>
      <protection/>
    </xf>
    <xf numFmtId="182" fontId="9" fillId="0" borderId="57" xfId="102" applyNumberFormat="1" applyFont="1" applyFill="1" applyBorder="1" applyAlignment="1">
      <alignment horizontal="center" vertical="center" shrinkToFit="1"/>
      <protection/>
    </xf>
    <xf numFmtId="0" fontId="9" fillId="0" borderId="57" xfId="102" applyNumberFormat="1" applyFont="1" applyFill="1" applyBorder="1" applyAlignment="1">
      <alignment horizontal="center" vertical="center" wrapText="1"/>
      <protection/>
    </xf>
    <xf numFmtId="0" fontId="9" fillId="0" borderId="66" xfId="102" applyFont="1" applyFill="1" applyBorder="1" applyAlignment="1">
      <alignment horizontal="distributed" vertical="center" wrapText="1"/>
      <protection/>
    </xf>
    <xf numFmtId="0" fontId="9" fillId="0" borderId="63" xfId="102" applyNumberFormat="1" applyFont="1" applyFill="1" applyBorder="1" applyAlignment="1">
      <alignment horizontal="center" vertical="center" wrapText="1"/>
      <protection/>
    </xf>
    <xf numFmtId="0" fontId="9" fillId="0" borderId="71" xfId="102" applyFont="1" applyFill="1" applyBorder="1" applyAlignment="1">
      <alignment horizontal="left" vertical="center" wrapText="1"/>
      <protection/>
    </xf>
    <xf numFmtId="0" fontId="9" fillId="0" borderId="66" xfId="102" applyFont="1" applyFill="1" applyBorder="1" applyAlignment="1">
      <alignment horizontal="left" vertical="center" wrapText="1"/>
      <protection/>
    </xf>
    <xf numFmtId="0" fontId="9" fillId="0" borderId="66" xfId="102" applyFont="1" applyFill="1" applyBorder="1" applyAlignment="1">
      <alignment vertical="center" wrapText="1"/>
      <protection/>
    </xf>
    <xf numFmtId="0" fontId="9" fillId="0" borderId="71" xfId="102" applyFont="1" applyFill="1" applyBorder="1" applyAlignment="1">
      <alignment horizontal="distributed" vertical="center" wrapText="1"/>
      <protection/>
    </xf>
    <xf numFmtId="0" fontId="9" fillId="0" borderId="71" xfId="102" applyFont="1" applyFill="1" applyBorder="1" applyAlignment="1">
      <alignment vertical="center" wrapText="1"/>
      <protection/>
    </xf>
    <xf numFmtId="0" fontId="9" fillId="0" borderId="66" xfId="102" applyNumberFormat="1" applyFont="1" applyFill="1" applyBorder="1" applyAlignment="1">
      <alignment horizontal="center" vertical="center" wrapText="1"/>
      <protection/>
    </xf>
    <xf numFmtId="182" fontId="9" fillId="0" borderId="66" xfId="102" applyNumberFormat="1" applyFont="1" applyFill="1" applyBorder="1" applyAlignment="1">
      <alignment horizontal="center" vertical="center" shrinkToFit="1"/>
      <protection/>
    </xf>
    <xf numFmtId="193" fontId="9" fillId="0" borderId="63" xfId="102" applyNumberFormat="1" applyFont="1" applyFill="1" applyBorder="1" applyAlignment="1">
      <alignment horizontal="center" vertical="center" wrapText="1"/>
      <protection/>
    </xf>
    <xf numFmtId="49" fontId="9" fillId="0" borderId="55" xfId="102" applyNumberFormat="1" applyFont="1" applyFill="1" applyBorder="1" applyAlignment="1">
      <alignment horizontal="left" vertical="center" wrapText="1"/>
      <protection/>
    </xf>
    <xf numFmtId="0" fontId="9" fillId="0" borderId="55" xfId="102" applyFont="1" applyFill="1" applyBorder="1" applyAlignment="1">
      <alignment vertical="center" wrapText="1"/>
      <protection/>
    </xf>
    <xf numFmtId="0" fontId="9" fillId="0" borderId="55" xfId="102" applyNumberFormat="1" applyFont="1" applyFill="1" applyBorder="1" applyAlignment="1">
      <alignment vertical="center" wrapText="1"/>
      <protection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65" xfId="102" applyFont="1" applyFill="1" applyBorder="1" applyAlignment="1">
      <alignment horizontal="distributed" vertical="center" wrapText="1"/>
      <protection/>
    </xf>
    <xf numFmtId="193" fontId="9" fillId="0" borderId="66" xfId="102" applyNumberFormat="1" applyFont="1" applyFill="1" applyBorder="1" applyAlignment="1">
      <alignment horizontal="center" vertical="center" wrapText="1"/>
      <protection/>
    </xf>
    <xf numFmtId="0" fontId="9" fillId="0" borderId="67" xfId="102" applyFont="1" applyFill="1" applyBorder="1" applyAlignment="1">
      <alignment vertical="center" wrapText="1"/>
      <protection/>
    </xf>
    <xf numFmtId="0" fontId="9" fillId="0" borderId="69" xfId="102" applyFont="1" applyFill="1" applyBorder="1" applyAlignment="1">
      <alignment vertical="center" wrapText="1"/>
      <protection/>
    </xf>
    <xf numFmtId="0" fontId="9" fillId="0" borderId="69" xfId="102" applyNumberFormat="1" applyFont="1" applyFill="1" applyBorder="1" applyAlignment="1">
      <alignment vertical="center" wrapText="1"/>
      <protection/>
    </xf>
    <xf numFmtId="0" fontId="9" fillId="0" borderId="69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60" xfId="102" applyFont="1" applyFill="1" applyBorder="1" applyAlignment="1">
      <alignment vertical="center" wrapText="1"/>
      <protection/>
    </xf>
    <xf numFmtId="0" fontId="9" fillId="0" borderId="60" xfId="0" applyFont="1" applyFill="1" applyBorder="1" applyAlignment="1">
      <alignment vertical="center"/>
    </xf>
    <xf numFmtId="193" fontId="9" fillId="0" borderId="57" xfId="102" applyNumberFormat="1" applyFont="1" applyFill="1" applyBorder="1" applyAlignment="1">
      <alignment horizontal="center" vertical="center" wrapText="1"/>
      <protection/>
    </xf>
    <xf numFmtId="0" fontId="9" fillId="0" borderId="58" xfId="102" applyFont="1" applyFill="1" applyBorder="1" applyAlignment="1">
      <alignment vertical="center" wrapText="1"/>
      <protection/>
    </xf>
    <xf numFmtId="0" fontId="9" fillId="0" borderId="86" xfId="102" applyFont="1" applyFill="1" applyBorder="1" applyAlignment="1">
      <alignment horizontal="distributed" vertical="center" wrapText="1"/>
      <protection/>
    </xf>
    <xf numFmtId="182" fontId="9" fillId="0" borderId="71" xfId="102" applyNumberFormat="1" applyFont="1" applyFill="1" applyBorder="1" applyAlignment="1">
      <alignment horizontal="center" vertical="center" shrinkToFit="1"/>
      <protection/>
    </xf>
    <xf numFmtId="0" fontId="9" fillId="0" borderId="44" xfId="102" applyFont="1" applyFill="1" applyBorder="1" applyAlignment="1">
      <alignment vertical="center" wrapText="1"/>
      <protection/>
    </xf>
    <xf numFmtId="49" fontId="9" fillId="0" borderId="103" xfId="102" applyNumberFormat="1" applyFont="1" applyFill="1" applyBorder="1" applyAlignment="1">
      <alignment horizontal="left" vertical="center" wrapText="1"/>
      <protection/>
    </xf>
    <xf numFmtId="0" fontId="9" fillId="0" borderId="60" xfId="102" applyNumberFormat="1" applyFont="1" applyFill="1" applyBorder="1" applyAlignment="1">
      <alignment vertical="center" wrapText="1"/>
      <protection/>
    </xf>
    <xf numFmtId="0" fontId="6" fillId="55" borderId="97" xfId="0" applyFont="1" applyFill="1" applyBorder="1" applyAlignment="1">
      <alignment vertical="center"/>
    </xf>
    <xf numFmtId="0" fontId="5" fillId="55" borderId="97" xfId="0" applyFont="1" applyFill="1" applyBorder="1" applyAlignment="1">
      <alignment vertical="center"/>
    </xf>
    <xf numFmtId="180" fontId="9" fillId="55" borderId="19" xfId="0" applyNumberFormat="1" applyFont="1" applyFill="1" applyBorder="1" applyAlignment="1">
      <alignment horizontal="right" vertical="center" shrinkToFit="1"/>
    </xf>
    <xf numFmtId="0" fontId="9" fillId="55" borderId="39" xfId="0" applyFont="1" applyFill="1" applyBorder="1" applyAlignment="1">
      <alignment horizontal="right" vertical="center" shrinkToFit="1"/>
    </xf>
    <xf numFmtId="38" fontId="28" fillId="55" borderId="0" xfId="83" applyFont="1" applyFill="1" applyAlignment="1">
      <alignment vertical="center"/>
    </xf>
    <xf numFmtId="0" fontId="9" fillId="55" borderId="42" xfId="102" applyFont="1" applyFill="1" applyBorder="1" applyAlignment="1">
      <alignment horizontal="center" vertical="center"/>
      <protection/>
    </xf>
    <xf numFmtId="49" fontId="9" fillId="55" borderId="52" xfId="102" applyNumberFormat="1" applyFont="1" applyFill="1" applyBorder="1" applyAlignment="1">
      <alignment horizontal="center" vertical="center" wrapText="1"/>
      <protection/>
    </xf>
    <xf numFmtId="0" fontId="9" fillId="55" borderId="52" xfId="102" applyFont="1" applyFill="1" applyBorder="1" applyAlignment="1">
      <alignment horizontal="center" vertical="center"/>
      <protection/>
    </xf>
    <xf numFmtId="49" fontId="9" fillId="55" borderId="53" xfId="102" applyNumberFormat="1" applyFont="1" applyFill="1" applyBorder="1" applyAlignment="1">
      <alignment horizontal="center" vertical="center" wrapText="1"/>
      <protection/>
    </xf>
    <xf numFmtId="49" fontId="9" fillId="55" borderId="105" xfId="102" applyNumberFormat="1" applyFont="1" applyFill="1" applyBorder="1" applyAlignment="1">
      <alignment horizontal="left" vertical="center" wrapText="1"/>
      <protection/>
    </xf>
    <xf numFmtId="0" fontId="9" fillId="55" borderId="105" xfId="102" applyFont="1" applyFill="1" applyBorder="1" applyAlignment="1">
      <alignment horizontal="left" vertical="center" wrapText="1"/>
      <protection/>
    </xf>
    <xf numFmtId="0" fontId="9" fillId="55" borderId="105" xfId="0" applyFont="1" applyFill="1" applyBorder="1" applyAlignment="1">
      <alignment vertical="center"/>
    </xf>
    <xf numFmtId="0" fontId="9" fillId="55" borderId="106" xfId="0" applyFont="1" applyFill="1" applyBorder="1" applyAlignment="1">
      <alignment vertical="center"/>
    </xf>
    <xf numFmtId="0" fontId="9" fillId="55" borderId="89" xfId="102" applyFont="1" applyFill="1" applyBorder="1" applyAlignment="1">
      <alignment horizontal="center" vertical="center"/>
      <protection/>
    </xf>
    <xf numFmtId="49" fontId="9" fillId="55" borderId="51" xfId="102" applyNumberFormat="1" applyFont="1" applyFill="1" applyBorder="1" applyAlignment="1">
      <alignment horizontal="center" vertical="center" wrapText="1"/>
      <protection/>
    </xf>
    <xf numFmtId="0" fontId="6" fillId="55" borderId="74" xfId="102" applyFont="1" applyFill="1" applyBorder="1" applyAlignment="1">
      <alignment horizontal="left" vertical="center" wrapText="1"/>
      <protection/>
    </xf>
    <xf numFmtId="0" fontId="6" fillId="55" borderId="99" xfId="102" applyFont="1" applyFill="1" applyBorder="1" applyAlignment="1">
      <alignment horizontal="left" vertical="center" wrapText="1"/>
      <protection/>
    </xf>
    <xf numFmtId="0" fontId="6" fillId="55" borderId="25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40" xfId="0" applyFont="1" applyFill="1" applyBorder="1" applyAlignment="1">
      <alignment vertical="center"/>
    </xf>
    <xf numFmtId="0" fontId="9" fillId="0" borderId="67" xfId="102" applyFont="1" applyFill="1" applyBorder="1" applyAlignment="1">
      <alignment horizontal="left" vertical="center" wrapText="1"/>
      <protection/>
    </xf>
    <xf numFmtId="0" fontId="9" fillId="10" borderId="107" xfId="102" applyFont="1" applyFill="1" applyBorder="1" applyAlignment="1">
      <alignment horizontal="center" vertical="center"/>
      <protection/>
    </xf>
    <xf numFmtId="49" fontId="9" fillId="10" borderId="108" xfId="102" applyNumberFormat="1" applyFont="1" applyFill="1" applyBorder="1" applyAlignment="1">
      <alignment horizontal="center" vertical="center" wrapText="1"/>
      <protection/>
    </xf>
    <xf numFmtId="0" fontId="9" fillId="55" borderId="109" xfId="102" applyFont="1" applyFill="1" applyBorder="1" applyAlignment="1">
      <alignment horizontal="left" vertical="center" wrapText="1"/>
      <protection/>
    </xf>
    <xf numFmtId="49" fontId="9" fillId="55" borderId="110" xfId="102" applyNumberFormat="1" applyFont="1" applyFill="1" applyBorder="1" applyAlignment="1">
      <alignment horizontal="left" vertical="center" wrapText="1"/>
      <protection/>
    </xf>
    <xf numFmtId="49" fontId="9" fillId="55" borderId="111" xfId="102" applyNumberFormat="1" applyFont="1" applyFill="1" applyBorder="1" applyAlignment="1">
      <alignment horizontal="left" vertical="center" wrapText="1"/>
      <protection/>
    </xf>
    <xf numFmtId="49" fontId="9" fillId="55" borderId="112" xfId="102" applyNumberFormat="1" applyFont="1" applyFill="1" applyBorder="1" applyAlignment="1">
      <alignment horizontal="left" vertical="center" wrapText="1"/>
      <protection/>
    </xf>
    <xf numFmtId="0" fontId="9" fillId="55" borderId="112" xfId="102" applyFont="1" applyFill="1" applyBorder="1" applyAlignment="1">
      <alignment horizontal="left" vertical="center" wrapText="1"/>
      <protection/>
    </xf>
    <xf numFmtId="0" fontId="9" fillId="55" borderId="112" xfId="102" applyFont="1" applyFill="1" applyBorder="1" applyAlignment="1">
      <alignment vertical="center" wrapText="1"/>
      <protection/>
    </xf>
    <xf numFmtId="0" fontId="9" fillId="55" borderId="112" xfId="102" applyNumberFormat="1" applyFont="1" applyFill="1" applyBorder="1" applyAlignment="1">
      <alignment vertical="center" wrapText="1"/>
      <protection/>
    </xf>
    <xf numFmtId="0" fontId="9" fillId="55" borderId="112" xfId="0" applyFont="1" applyFill="1" applyBorder="1" applyAlignment="1">
      <alignment vertical="center"/>
    </xf>
    <xf numFmtId="0" fontId="9" fillId="55" borderId="113" xfId="0" applyFont="1" applyFill="1" applyBorder="1" applyAlignment="1">
      <alignment vertical="center"/>
    </xf>
    <xf numFmtId="0" fontId="9" fillId="55" borderId="114" xfId="102" applyFont="1" applyFill="1" applyBorder="1" applyAlignment="1">
      <alignment horizontal="left" vertical="center" wrapText="1"/>
      <protection/>
    </xf>
    <xf numFmtId="49" fontId="9" fillId="55" borderId="115" xfId="102" applyNumberFormat="1" applyFont="1" applyFill="1" applyBorder="1" applyAlignment="1">
      <alignment horizontal="left" vertical="center" wrapText="1"/>
      <protection/>
    </xf>
    <xf numFmtId="49" fontId="9" fillId="55" borderId="116" xfId="102" applyNumberFormat="1" applyFont="1" applyFill="1" applyBorder="1" applyAlignment="1">
      <alignment horizontal="left" vertical="center" wrapText="1"/>
      <protection/>
    </xf>
    <xf numFmtId="49" fontId="9" fillId="55" borderId="57" xfId="102" applyNumberFormat="1" applyFont="1" applyFill="1" applyBorder="1" applyAlignment="1">
      <alignment horizontal="left" vertical="center" wrapText="1"/>
      <protection/>
    </xf>
    <xf numFmtId="0" fontId="9" fillId="55" borderId="57" xfId="102" applyNumberFormat="1" applyFont="1" applyFill="1" applyBorder="1" applyAlignment="1">
      <alignment vertical="center" wrapText="1"/>
      <protection/>
    </xf>
    <xf numFmtId="0" fontId="9" fillId="55" borderId="57" xfId="0" applyFont="1" applyFill="1" applyBorder="1" applyAlignment="1">
      <alignment vertical="center"/>
    </xf>
    <xf numFmtId="0" fontId="9" fillId="55" borderId="58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9" fillId="55" borderId="88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9" fillId="0" borderId="57" xfId="102" applyFont="1" applyFill="1" applyBorder="1" applyAlignment="1">
      <alignment horizontal="distributed" vertical="center" wrapText="1"/>
      <protection/>
    </xf>
    <xf numFmtId="0" fontId="9" fillId="0" borderId="117" xfId="102" applyFont="1" applyFill="1" applyBorder="1" applyAlignment="1">
      <alignment horizontal="distributed" vertical="center" wrapText="1"/>
      <protection/>
    </xf>
    <xf numFmtId="0" fontId="9" fillId="0" borderId="62" xfId="102" applyFont="1" applyFill="1" applyBorder="1" applyAlignment="1">
      <alignment horizontal="distributed" vertical="center" wrapText="1"/>
      <protection/>
    </xf>
    <xf numFmtId="0" fontId="9" fillId="0" borderId="63" xfId="102" applyFont="1" applyFill="1" applyBorder="1" applyAlignment="1">
      <alignment horizontal="distributed" vertical="center" wrapText="1"/>
      <protection/>
    </xf>
    <xf numFmtId="0" fontId="9" fillId="0" borderId="63" xfId="102" applyFont="1" applyFill="1" applyBorder="1" applyAlignment="1">
      <alignment horizontal="left" vertical="center" wrapText="1"/>
      <protection/>
    </xf>
    <xf numFmtId="182" fontId="9" fillId="0" borderId="63" xfId="102" applyNumberFormat="1" applyFont="1" applyFill="1" applyBorder="1" applyAlignment="1">
      <alignment horizontal="center" vertical="center" shrinkToFit="1"/>
      <protection/>
    </xf>
    <xf numFmtId="0" fontId="9" fillId="0" borderId="58" xfId="102" applyFont="1" applyFill="1" applyBorder="1" applyAlignment="1">
      <alignment horizontal="left" vertical="center" wrapText="1"/>
      <protection/>
    </xf>
    <xf numFmtId="0" fontId="9" fillId="0" borderId="64" xfId="102" applyFont="1" applyFill="1" applyBorder="1" applyAlignment="1">
      <alignment horizontal="left" vertical="center" wrapText="1"/>
      <protection/>
    </xf>
    <xf numFmtId="0" fontId="9" fillId="0" borderId="100" xfId="102" applyFont="1" applyFill="1" applyBorder="1" applyAlignment="1">
      <alignment horizontal="left" vertical="center" wrapText="1"/>
      <protection/>
    </xf>
    <xf numFmtId="0" fontId="9" fillId="0" borderId="118" xfId="102" applyFont="1" applyFill="1" applyBorder="1" applyAlignment="1">
      <alignment horizontal="distributed" vertical="center" wrapText="1"/>
      <protection/>
    </xf>
    <xf numFmtId="0" fontId="9" fillId="0" borderId="71" xfId="102" applyFont="1" applyFill="1" applyBorder="1" applyAlignment="1">
      <alignment horizontal="center" vertical="center"/>
      <protection/>
    </xf>
    <xf numFmtId="0" fontId="9" fillId="0" borderId="66" xfId="102" applyNumberFormat="1" applyFont="1" applyFill="1" applyBorder="1" applyAlignment="1">
      <alignment horizontal="left" vertical="center" wrapText="1"/>
      <protection/>
    </xf>
    <xf numFmtId="0" fontId="9" fillId="0" borderId="118" xfId="102" applyFont="1" applyFill="1" applyBorder="1" applyAlignment="1">
      <alignment horizontal="left" vertical="center" wrapText="1"/>
      <protection/>
    </xf>
    <xf numFmtId="0" fontId="9" fillId="0" borderId="118" xfId="102" applyFont="1" applyFill="1" applyBorder="1" applyAlignment="1">
      <alignment vertical="center" wrapText="1"/>
      <protection/>
    </xf>
    <xf numFmtId="0" fontId="10" fillId="0" borderId="67" xfId="102" applyFont="1" applyFill="1" applyBorder="1" applyAlignment="1">
      <alignment horizontal="left" vertical="center" wrapText="1"/>
      <protection/>
    </xf>
    <xf numFmtId="49" fontId="9" fillId="0" borderId="54" xfId="102" applyNumberFormat="1" applyFont="1" applyFill="1" applyBorder="1" applyAlignment="1">
      <alignment horizontal="left" vertical="center" wrapText="1"/>
      <protection/>
    </xf>
    <xf numFmtId="49" fontId="9" fillId="0" borderId="68" xfId="102" applyNumberFormat="1" applyFont="1" applyFill="1" applyBorder="1" applyAlignment="1">
      <alignment horizontal="left" vertical="center" wrapText="1"/>
      <protection/>
    </xf>
    <xf numFmtId="49" fontId="9" fillId="0" borderId="59" xfId="102" applyNumberFormat="1" applyFont="1" applyFill="1" applyBorder="1" applyAlignment="1">
      <alignment horizontal="left" vertical="center" wrapText="1"/>
      <protection/>
    </xf>
    <xf numFmtId="0" fontId="9" fillId="0" borderId="75" xfId="102" applyFont="1" applyFill="1" applyBorder="1" applyAlignment="1">
      <alignment horizontal="distributed" vertical="center" wrapText="1"/>
      <protection/>
    </xf>
    <xf numFmtId="0" fontId="9" fillId="0" borderId="76" xfId="102" applyFont="1" applyFill="1" applyBorder="1" applyAlignment="1">
      <alignment horizontal="distributed" vertical="center" wrapText="1"/>
      <protection/>
    </xf>
    <xf numFmtId="0" fontId="9" fillId="0" borderId="76" xfId="102" applyFont="1" applyFill="1" applyBorder="1" applyAlignment="1">
      <alignment horizontal="left" vertical="center" wrapText="1"/>
      <protection/>
    </xf>
    <xf numFmtId="182" fontId="9" fillId="0" borderId="76" xfId="102" applyNumberFormat="1" applyFont="1" applyFill="1" applyBorder="1" applyAlignment="1">
      <alignment horizontal="center" vertical="center" shrinkToFit="1"/>
      <protection/>
    </xf>
    <xf numFmtId="0" fontId="9" fillId="0" borderId="76" xfId="102" applyNumberFormat="1" applyFont="1" applyFill="1" applyBorder="1" applyAlignment="1">
      <alignment horizontal="center" vertical="center" wrapText="1"/>
      <protection/>
    </xf>
    <xf numFmtId="193" fontId="9" fillId="0" borderId="76" xfId="102" applyNumberFormat="1" applyFont="1" applyFill="1" applyBorder="1" applyAlignment="1">
      <alignment horizontal="center" vertical="center" wrapText="1"/>
      <protection/>
    </xf>
    <xf numFmtId="0" fontId="9" fillId="0" borderId="98" xfId="102" applyFont="1" applyFill="1" applyBorder="1" applyAlignment="1">
      <alignment vertical="center" wrapText="1"/>
      <protection/>
    </xf>
    <xf numFmtId="182" fontId="9" fillId="55" borderId="71" xfId="102" applyNumberFormat="1" applyFont="1" applyFill="1" applyBorder="1" applyAlignment="1">
      <alignment horizontal="center" vertical="center" wrapText="1"/>
      <protection/>
    </xf>
    <xf numFmtId="0" fontId="9" fillId="0" borderId="45" xfId="102" applyFont="1" applyFill="1" applyBorder="1" applyAlignment="1">
      <alignment horizontal="distributed" vertical="center" wrapText="1"/>
      <protection/>
    </xf>
    <xf numFmtId="0" fontId="9" fillId="0" borderId="46" xfId="102" applyFont="1" applyFill="1" applyBorder="1" applyAlignment="1">
      <alignment horizontal="distributed" vertical="center" wrapText="1"/>
      <protection/>
    </xf>
    <xf numFmtId="0" fontId="9" fillId="0" borderId="46" xfId="102" applyFont="1" applyFill="1" applyBorder="1" applyAlignment="1">
      <alignment horizontal="left" vertical="center" wrapText="1"/>
      <protection/>
    </xf>
    <xf numFmtId="182" fontId="9" fillId="0" borderId="46" xfId="102" applyNumberFormat="1" applyFont="1" applyFill="1" applyBorder="1" applyAlignment="1">
      <alignment horizontal="center" vertical="center" shrinkToFit="1"/>
      <protection/>
    </xf>
    <xf numFmtId="0" fontId="9" fillId="0" borderId="46" xfId="102" applyNumberFormat="1" applyFont="1" applyFill="1" applyBorder="1" applyAlignment="1">
      <alignment horizontal="left" vertical="center" wrapText="1"/>
      <protection/>
    </xf>
    <xf numFmtId="0" fontId="9" fillId="0" borderId="50" xfId="102" applyFont="1" applyFill="1" applyBorder="1" applyAlignment="1">
      <alignment horizontal="left" vertical="center" wrapText="1"/>
      <protection/>
    </xf>
    <xf numFmtId="0" fontId="9" fillId="0" borderId="89" xfId="102" applyFont="1" applyFill="1" applyBorder="1" applyAlignment="1">
      <alignment horizontal="left" vertical="center" wrapText="1"/>
      <protection/>
    </xf>
    <xf numFmtId="49" fontId="9" fillId="0" borderId="47" xfId="102" applyNumberFormat="1" applyFont="1" applyFill="1" applyBorder="1" applyAlignment="1">
      <alignment horizontal="left" vertical="center" wrapText="1"/>
      <protection/>
    </xf>
    <xf numFmtId="49" fontId="9" fillId="0" borderId="48" xfId="102" applyNumberFormat="1" applyFont="1" applyFill="1" applyBorder="1" applyAlignment="1">
      <alignment horizontal="left" vertical="center" wrapText="1"/>
      <protection/>
    </xf>
    <xf numFmtId="0" fontId="9" fillId="0" borderId="48" xfId="102" applyFont="1" applyFill="1" applyBorder="1" applyAlignment="1">
      <alignment horizontal="left" vertical="center" wrapText="1"/>
      <protection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91" xfId="102" applyFont="1" applyFill="1" applyBorder="1" applyAlignment="1">
      <alignment horizontal="left" vertical="center" wrapText="1"/>
      <protection/>
    </xf>
    <xf numFmtId="0" fontId="9" fillId="0" borderId="119" xfId="102" applyFont="1" applyFill="1" applyBorder="1" applyAlignment="1">
      <alignment horizontal="left" vertical="center" wrapText="1"/>
      <protection/>
    </xf>
    <xf numFmtId="49" fontId="9" fillId="0" borderId="120" xfId="102" applyNumberFormat="1" applyFont="1" applyFill="1" applyBorder="1" applyAlignment="1">
      <alignment horizontal="left" vertical="center" wrapText="1"/>
      <protection/>
    </xf>
    <xf numFmtId="49" fontId="9" fillId="0" borderId="121" xfId="102" applyNumberFormat="1" applyFont="1" applyFill="1" applyBorder="1" applyAlignment="1">
      <alignment horizontal="left" vertical="center" wrapText="1"/>
      <protection/>
    </xf>
    <xf numFmtId="0" fontId="9" fillId="0" borderId="121" xfId="102" applyFont="1" applyFill="1" applyBorder="1" applyAlignment="1">
      <alignment horizontal="left" vertical="center" wrapText="1"/>
      <protection/>
    </xf>
    <xf numFmtId="0" fontId="9" fillId="0" borderId="121" xfId="0" applyFont="1" applyFill="1" applyBorder="1" applyAlignment="1">
      <alignment vertical="center"/>
    </xf>
    <xf numFmtId="0" fontId="9" fillId="0" borderId="122" xfId="0" applyFont="1" applyFill="1" applyBorder="1" applyAlignment="1">
      <alignment vertical="center"/>
    </xf>
    <xf numFmtId="0" fontId="9" fillId="0" borderId="90" xfId="102" applyFont="1" applyFill="1" applyBorder="1" applyAlignment="1">
      <alignment horizontal="left" vertical="center" wrapText="1"/>
      <protection/>
    </xf>
    <xf numFmtId="49" fontId="9" fillId="0" borderId="70" xfId="102" applyNumberFormat="1" applyFont="1" applyFill="1" applyBorder="1" applyAlignment="1">
      <alignment vertical="center" wrapText="1"/>
      <protection/>
    </xf>
    <xf numFmtId="0" fontId="9" fillId="0" borderId="123" xfId="102" applyFont="1" applyFill="1" applyBorder="1" applyAlignment="1">
      <alignment horizontal="distributed" vertical="center" wrapText="1"/>
      <protection/>
    </xf>
    <xf numFmtId="182" fontId="9" fillId="0" borderId="118" xfId="102" applyNumberFormat="1" applyFont="1" applyFill="1" applyBorder="1" applyAlignment="1">
      <alignment horizontal="center" vertical="center" shrinkToFit="1"/>
      <protection/>
    </xf>
    <xf numFmtId="0" fontId="9" fillId="0" borderId="118" xfId="102" applyNumberFormat="1" applyFont="1" applyFill="1" applyBorder="1" applyAlignment="1">
      <alignment horizontal="center" vertical="center" wrapText="1"/>
      <protection/>
    </xf>
    <xf numFmtId="0" fontId="9" fillId="0" borderId="124" xfId="102" applyFont="1" applyFill="1" applyBorder="1" applyAlignment="1">
      <alignment horizontal="left" vertical="center" wrapText="1"/>
      <protection/>
    </xf>
    <xf numFmtId="0" fontId="9" fillId="0" borderId="92" xfId="102" applyFont="1" applyFill="1" applyBorder="1" applyAlignment="1">
      <alignment horizontal="left" vertical="center" wrapText="1"/>
      <protection/>
    </xf>
    <xf numFmtId="0" fontId="9" fillId="0" borderId="57" xfId="102" applyFont="1" applyFill="1" applyBorder="1" applyAlignment="1">
      <alignment vertical="center" wrapText="1"/>
      <protection/>
    </xf>
    <xf numFmtId="0" fontId="9" fillId="0" borderId="86" xfId="102" applyFont="1" applyFill="1" applyBorder="1" applyAlignment="1">
      <alignment horizontal="distributed" vertical="center"/>
      <protection/>
    </xf>
    <xf numFmtId="58" fontId="9" fillId="0" borderId="71" xfId="102" applyNumberFormat="1" applyFont="1" applyFill="1" applyBorder="1" applyAlignment="1">
      <alignment horizontal="center" vertical="center" shrinkToFit="1"/>
      <protection/>
    </xf>
    <xf numFmtId="0" fontId="9" fillId="0" borderId="125" xfId="102" applyFont="1" applyFill="1" applyBorder="1" applyAlignment="1">
      <alignment horizontal="center" vertical="center"/>
      <protection/>
    </xf>
    <xf numFmtId="49" fontId="9" fillId="0" borderId="126" xfId="102" applyNumberFormat="1" applyFont="1" applyFill="1" applyBorder="1" applyAlignment="1">
      <alignment horizontal="center" vertical="center" wrapText="1"/>
      <protection/>
    </xf>
    <xf numFmtId="0" fontId="9" fillId="0" borderId="127" xfId="102" applyFont="1" applyFill="1" applyBorder="1" applyAlignment="1">
      <alignment horizontal="left" vertical="center"/>
      <protection/>
    </xf>
    <xf numFmtId="0" fontId="59" fillId="0" borderId="63" xfId="102" applyFont="1" applyFill="1" applyBorder="1" applyAlignment="1">
      <alignment horizontal="distributed" vertical="center" wrapText="1"/>
      <protection/>
    </xf>
    <xf numFmtId="0" fontId="9" fillId="0" borderId="63" xfId="102" applyNumberFormat="1" applyFont="1" applyFill="1" applyBorder="1" applyAlignment="1">
      <alignment horizontal="left" vertical="center" wrapText="1"/>
      <protection/>
    </xf>
    <xf numFmtId="0" fontId="59" fillId="0" borderId="57" xfId="102" applyFont="1" applyFill="1" applyBorder="1" applyAlignment="1">
      <alignment horizontal="distributed" vertical="center" wrapText="1"/>
      <protection/>
    </xf>
    <xf numFmtId="0" fontId="9" fillId="0" borderId="57" xfId="102" applyNumberFormat="1" applyFont="1" applyFill="1" applyBorder="1" applyAlignment="1">
      <alignment horizontal="left" vertical="center" wrapText="1"/>
      <protection/>
    </xf>
    <xf numFmtId="0" fontId="9" fillId="0" borderId="69" xfId="102" applyNumberFormat="1" applyFont="1" applyFill="1" applyBorder="1" applyAlignment="1">
      <alignment horizontal="left" vertical="center" wrapText="1"/>
      <protection/>
    </xf>
    <xf numFmtId="0" fontId="5" fillId="55" borderId="0" xfId="0" applyFont="1" applyFill="1" applyAlignment="1">
      <alignment/>
    </xf>
    <xf numFmtId="190" fontId="9" fillId="55" borderId="19" xfId="0" applyNumberFormat="1" applyFont="1" applyFill="1" applyBorder="1" applyAlignment="1">
      <alignment vertical="center"/>
    </xf>
    <xf numFmtId="190" fontId="9" fillId="55" borderId="40" xfId="0" applyNumberFormat="1" applyFont="1" applyFill="1" applyBorder="1" applyAlignment="1">
      <alignment vertical="center"/>
    </xf>
    <xf numFmtId="0" fontId="9" fillId="55" borderId="66" xfId="0" applyFont="1" applyFill="1" applyBorder="1" applyAlignment="1">
      <alignment vertical="center" wrapText="1"/>
    </xf>
    <xf numFmtId="0" fontId="9" fillId="55" borderId="66" xfId="0" applyFont="1" applyFill="1" applyBorder="1" applyAlignment="1">
      <alignment horizontal="center" vertical="center"/>
    </xf>
    <xf numFmtId="0" fontId="9" fillId="55" borderId="66" xfId="0" applyFont="1" applyFill="1" applyBorder="1" applyAlignment="1">
      <alignment horizontal="left" vertical="center"/>
    </xf>
    <xf numFmtId="0" fontId="9" fillId="55" borderId="66" xfId="0" applyFont="1" applyFill="1" applyBorder="1" applyAlignment="1">
      <alignment vertical="center"/>
    </xf>
    <xf numFmtId="0" fontId="9" fillId="55" borderId="67" xfId="0" applyFont="1" applyFill="1" applyBorder="1" applyAlignment="1">
      <alignment vertical="center"/>
    </xf>
    <xf numFmtId="0" fontId="6" fillId="55" borderId="67" xfId="0" applyFont="1" applyFill="1" applyBorder="1" applyAlignment="1">
      <alignment vertical="center"/>
    </xf>
    <xf numFmtId="0" fontId="9" fillId="55" borderId="118" xfId="0" applyFont="1" applyFill="1" applyBorder="1" applyAlignment="1">
      <alignment vertical="center" wrapText="1"/>
    </xf>
    <xf numFmtId="0" fontId="9" fillId="55" borderId="118" xfId="0" applyFont="1" applyFill="1" applyBorder="1" applyAlignment="1">
      <alignment horizontal="center" vertical="center"/>
    </xf>
    <xf numFmtId="0" fontId="9" fillId="55" borderId="66" xfId="102" applyFont="1" applyFill="1" applyBorder="1" applyAlignment="1">
      <alignment horizontal="center" vertical="center"/>
      <protection/>
    </xf>
    <xf numFmtId="0" fontId="9" fillId="55" borderId="71" xfId="102" applyFont="1" applyFill="1" applyBorder="1" applyAlignment="1">
      <alignment vertical="center" wrapText="1"/>
      <protection/>
    </xf>
    <xf numFmtId="0" fontId="9" fillId="55" borderId="71" xfId="0" applyFont="1" applyFill="1" applyBorder="1" applyAlignment="1">
      <alignment vertical="center" wrapText="1"/>
    </xf>
    <xf numFmtId="0" fontId="9" fillId="55" borderId="71" xfId="0" applyFont="1" applyFill="1" applyBorder="1" applyAlignment="1">
      <alignment horizontal="center" vertical="center"/>
    </xf>
    <xf numFmtId="49" fontId="9" fillId="55" borderId="66" xfId="102" applyNumberFormat="1" applyFont="1" applyFill="1" applyBorder="1" applyAlignment="1">
      <alignment horizontal="left" vertical="center" wrapText="1"/>
      <protection/>
    </xf>
    <xf numFmtId="0" fontId="9" fillId="55" borderId="100" xfId="0" applyFont="1" applyFill="1" applyBorder="1" applyAlignment="1">
      <alignment vertical="center"/>
    </xf>
    <xf numFmtId="0" fontId="9" fillId="55" borderId="66" xfId="0" applyFont="1" applyFill="1" applyBorder="1" applyAlignment="1">
      <alignment horizontal="left" vertical="center" wrapText="1"/>
    </xf>
    <xf numFmtId="0" fontId="9" fillId="55" borderId="118" xfId="0" applyFont="1" applyFill="1" applyBorder="1" applyAlignment="1">
      <alignment horizontal="left" vertical="center" wrapText="1"/>
    </xf>
    <xf numFmtId="0" fontId="9" fillId="55" borderId="118" xfId="102" applyFont="1" applyFill="1" applyBorder="1" applyAlignment="1">
      <alignment horizontal="left" vertical="center" wrapText="1"/>
      <protection/>
    </xf>
    <xf numFmtId="0" fontId="9" fillId="55" borderId="0" xfId="0" applyFont="1" applyFill="1" applyAlignment="1">
      <alignment vertical="center"/>
    </xf>
    <xf numFmtId="190" fontId="5" fillId="55" borderId="19" xfId="0" applyNumberFormat="1" applyFont="1" applyFill="1" applyBorder="1" applyAlignment="1">
      <alignment vertical="center"/>
    </xf>
    <xf numFmtId="190" fontId="5" fillId="55" borderId="24" xfId="0" applyNumberFormat="1" applyFont="1" applyFill="1" applyBorder="1" applyAlignment="1">
      <alignment vertical="center"/>
    </xf>
    <xf numFmtId="190" fontId="5" fillId="55" borderId="40" xfId="0" applyNumberFormat="1" applyFont="1" applyFill="1" applyBorder="1" applyAlignment="1">
      <alignment vertical="center"/>
    </xf>
    <xf numFmtId="190" fontId="5" fillId="55" borderId="32" xfId="0" applyNumberFormat="1" applyFont="1" applyFill="1" applyBorder="1" applyAlignment="1">
      <alignment vertical="center"/>
    </xf>
    <xf numFmtId="190" fontId="5" fillId="55" borderId="128" xfId="0" applyNumberFormat="1" applyFont="1" applyFill="1" applyBorder="1" applyAlignment="1">
      <alignment vertical="center"/>
    </xf>
    <xf numFmtId="190" fontId="5" fillId="55" borderId="129" xfId="0" applyNumberFormat="1" applyFont="1" applyFill="1" applyBorder="1" applyAlignment="1">
      <alignment vertical="center"/>
    </xf>
    <xf numFmtId="190" fontId="5" fillId="55" borderId="30" xfId="0" applyNumberFormat="1" applyFont="1" applyFill="1" applyBorder="1" applyAlignment="1">
      <alignment vertical="center"/>
    </xf>
    <xf numFmtId="190" fontId="5" fillId="55" borderId="31" xfId="0" applyNumberFormat="1" applyFont="1" applyFill="1" applyBorder="1" applyAlignment="1">
      <alignment vertical="center"/>
    </xf>
    <xf numFmtId="0" fontId="9" fillId="55" borderId="118" xfId="102" applyFont="1" applyFill="1" applyBorder="1" applyAlignment="1">
      <alignment vertical="center" wrapText="1"/>
      <protection/>
    </xf>
    <xf numFmtId="0" fontId="6" fillId="55" borderId="25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horizontal="left" vertical="center"/>
    </xf>
    <xf numFmtId="0" fontId="29" fillId="55" borderId="130" xfId="0" applyFont="1" applyFill="1" applyBorder="1" applyAlignment="1">
      <alignment horizontal="left" vertical="center"/>
    </xf>
    <xf numFmtId="190" fontId="5" fillId="55" borderId="0" xfId="0" applyNumberFormat="1" applyFont="1" applyFill="1" applyBorder="1" applyAlignment="1">
      <alignment vertical="center"/>
    </xf>
    <xf numFmtId="0" fontId="60" fillId="55" borderId="0" xfId="0" applyFont="1" applyFill="1" applyAlignment="1">
      <alignment vertical="center"/>
    </xf>
    <xf numFmtId="38" fontId="61" fillId="55" borderId="0" xfId="83" applyFont="1" applyFill="1" applyAlignment="1">
      <alignment vertical="center"/>
    </xf>
    <xf numFmtId="0" fontId="59" fillId="55" borderId="0" xfId="0" applyFont="1" applyFill="1" applyAlignment="1">
      <alignment vertical="center"/>
    </xf>
    <xf numFmtId="0" fontId="62" fillId="55" borderId="0" xfId="0" applyFont="1" applyFill="1" applyAlignment="1">
      <alignment vertical="center"/>
    </xf>
    <xf numFmtId="0" fontId="60" fillId="55" borderId="0" xfId="0" applyFont="1" applyFill="1" applyAlignment="1">
      <alignment vertical="center"/>
    </xf>
    <xf numFmtId="0" fontId="9" fillId="55" borderId="65" xfId="102" applyFont="1" applyFill="1" applyBorder="1" applyAlignment="1">
      <alignment horizontal="distributed" vertical="center"/>
      <protection/>
    </xf>
    <xf numFmtId="58" fontId="9" fillId="55" borderId="66" xfId="102" applyNumberFormat="1" applyFont="1" applyFill="1" applyBorder="1" applyAlignment="1">
      <alignment horizontal="center" vertical="center" shrinkToFit="1"/>
      <protection/>
    </xf>
    <xf numFmtId="0" fontId="9" fillId="55" borderId="91" xfId="102" applyFont="1" applyFill="1" applyBorder="1" applyAlignment="1">
      <alignment horizontal="center" vertical="center"/>
      <protection/>
    </xf>
    <xf numFmtId="49" fontId="9" fillId="55" borderId="68" xfId="102" applyNumberFormat="1" applyFont="1" applyFill="1" applyBorder="1" applyAlignment="1">
      <alignment horizontal="center" vertical="center" wrapText="1"/>
      <protection/>
    </xf>
    <xf numFmtId="0" fontId="9" fillId="55" borderId="69" xfId="102" applyFont="1" applyFill="1" applyBorder="1" applyAlignment="1">
      <alignment horizontal="left" vertical="center"/>
      <protection/>
    </xf>
    <xf numFmtId="49" fontId="9" fillId="55" borderId="70" xfId="102" applyNumberFormat="1" applyFont="1" applyFill="1" applyBorder="1" applyAlignment="1">
      <alignment vertical="center" wrapText="1"/>
      <protection/>
    </xf>
    <xf numFmtId="0" fontId="9" fillId="55" borderId="131" xfId="0" applyFont="1" applyFill="1" applyBorder="1" applyAlignment="1">
      <alignment horizontal="center" vertical="center"/>
    </xf>
    <xf numFmtId="0" fontId="9" fillId="55" borderId="65" xfId="102" applyFont="1" applyFill="1" applyBorder="1" applyAlignment="1">
      <alignment vertical="center" wrapText="1"/>
      <protection/>
    </xf>
    <xf numFmtId="0" fontId="6" fillId="55" borderId="100" xfId="102" applyFont="1" applyFill="1" applyBorder="1" applyAlignment="1">
      <alignment vertical="center" wrapText="1"/>
      <protection/>
    </xf>
    <xf numFmtId="0" fontId="5" fillId="55" borderId="44" xfId="0" applyFont="1" applyFill="1" applyBorder="1" applyAlignment="1">
      <alignment/>
    </xf>
    <xf numFmtId="0" fontId="9" fillId="55" borderId="132" xfId="0" applyFont="1" applyFill="1" applyBorder="1" applyAlignment="1">
      <alignment horizontal="center" vertical="center"/>
    </xf>
    <xf numFmtId="0" fontId="9" fillId="55" borderId="123" xfId="102" applyFont="1" applyFill="1" applyBorder="1" applyAlignment="1">
      <alignment vertical="center" wrapText="1"/>
      <protection/>
    </xf>
    <xf numFmtId="0" fontId="6" fillId="55" borderId="67" xfId="0" applyFont="1" applyFill="1" applyBorder="1" applyAlignment="1">
      <alignment vertical="center" wrapText="1"/>
    </xf>
    <xf numFmtId="0" fontId="6" fillId="55" borderId="100" xfId="0" applyFont="1" applyFill="1" applyBorder="1" applyAlignment="1">
      <alignment vertical="center" wrapText="1"/>
    </xf>
    <xf numFmtId="0" fontId="9" fillId="55" borderId="65" xfId="102" applyFont="1" applyFill="1" applyBorder="1" applyAlignment="1">
      <alignment vertical="center"/>
      <protection/>
    </xf>
    <xf numFmtId="0" fontId="6" fillId="55" borderId="124" xfId="0" applyFont="1" applyFill="1" applyBorder="1" applyAlignment="1">
      <alignment vertical="center"/>
    </xf>
    <xf numFmtId="0" fontId="6" fillId="55" borderId="100" xfId="0" applyFont="1" applyFill="1" applyBorder="1" applyAlignment="1">
      <alignment vertical="center"/>
    </xf>
    <xf numFmtId="0" fontId="9" fillId="55" borderId="118" xfId="0" applyFont="1" applyFill="1" applyBorder="1" applyAlignment="1">
      <alignment horizontal="center" vertical="center" wrapText="1"/>
    </xf>
    <xf numFmtId="0" fontId="9" fillId="55" borderId="83" xfId="102" applyFont="1" applyFill="1" applyBorder="1" applyAlignment="1">
      <alignment vertical="center" wrapText="1"/>
      <protection/>
    </xf>
    <xf numFmtId="0" fontId="9" fillId="55" borderId="133" xfId="102" applyFont="1" applyFill="1" applyBorder="1" applyAlignment="1">
      <alignment vertical="center" wrapText="1"/>
      <protection/>
    </xf>
    <xf numFmtId="0" fontId="9" fillId="55" borderId="131" xfId="0" applyFont="1" applyFill="1" applyBorder="1" applyAlignment="1">
      <alignment horizontal="center" vertical="center" wrapText="1"/>
    </xf>
    <xf numFmtId="0" fontId="9" fillId="55" borderId="133" xfId="0" applyFont="1" applyFill="1" applyBorder="1" applyAlignment="1">
      <alignment vertical="center" wrapText="1"/>
    </xf>
    <xf numFmtId="0" fontId="6" fillId="55" borderId="67" xfId="102" applyFont="1" applyFill="1" applyBorder="1" applyAlignment="1">
      <alignment vertical="center" wrapText="1"/>
      <protection/>
    </xf>
    <xf numFmtId="0" fontId="9" fillId="55" borderId="134" xfId="0" applyFont="1" applyFill="1" applyBorder="1" applyAlignment="1">
      <alignment horizontal="center" vertical="center" wrapText="1"/>
    </xf>
    <xf numFmtId="0" fontId="9" fillId="55" borderId="86" xfId="102" applyFont="1" applyFill="1" applyBorder="1" applyAlignment="1">
      <alignment vertical="center" wrapText="1"/>
      <protection/>
    </xf>
    <xf numFmtId="0" fontId="9" fillId="55" borderId="71" xfId="0" applyFont="1" applyFill="1" applyBorder="1" applyAlignment="1">
      <alignment horizontal="left" vertical="center" wrapText="1"/>
    </xf>
    <xf numFmtId="0" fontId="9" fillId="55" borderId="134" xfId="0" applyFont="1" applyFill="1" applyBorder="1" applyAlignment="1">
      <alignment horizontal="center" vertical="center"/>
    </xf>
    <xf numFmtId="0" fontId="5" fillId="55" borderId="67" xfId="0" applyFont="1" applyFill="1" applyBorder="1" applyAlignment="1">
      <alignment vertical="center" shrinkToFit="1"/>
    </xf>
    <xf numFmtId="0" fontId="5" fillId="56" borderId="0" xfId="0" applyFont="1" applyFill="1" applyAlignment="1">
      <alignment vertical="center"/>
    </xf>
    <xf numFmtId="0" fontId="9" fillId="55" borderId="13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49" fontId="9" fillId="10" borderId="136" xfId="10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55" borderId="94" xfId="0" applyFont="1" applyFill="1" applyBorder="1" applyAlignment="1">
      <alignment vertical="center"/>
    </xf>
    <xf numFmtId="0" fontId="5" fillId="55" borderId="137" xfId="0" applyFont="1" applyFill="1" applyBorder="1" applyAlignment="1">
      <alignment vertical="center"/>
    </xf>
    <xf numFmtId="0" fontId="9" fillId="55" borderId="138" xfId="0" applyFont="1" applyFill="1" applyBorder="1" applyAlignment="1">
      <alignment horizontal="left" vertical="center"/>
    </xf>
    <xf numFmtId="49" fontId="9" fillId="55" borderId="138" xfId="102" applyNumberFormat="1" applyFont="1" applyFill="1" applyBorder="1" applyAlignment="1">
      <alignment horizontal="left" vertical="center" wrapText="1"/>
      <protection/>
    </xf>
    <xf numFmtId="49" fontId="9" fillId="55" borderId="94" xfId="102" applyNumberFormat="1" applyFont="1" applyFill="1" applyBorder="1" applyAlignment="1">
      <alignment horizontal="left" vertical="center" wrapText="1"/>
      <protection/>
    </xf>
    <xf numFmtId="0" fontId="9" fillId="55" borderId="139" xfId="102" applyNumberFormat="1" applyFont="1" applyFill="1" applyBorder="1" applyAlignment="1">
      <alignment horizontal="left" vertical="center" wrapText="1"/>
      <protection/>
    </xf>
    <xf numFmtId="0" fontId="9" fillId="55" borderId="71" xfId="0" applyFont="1" applyFill="1" applyBorder="1" applyAlignment="1">
      <alignment horizontal="left" vertical="center"/>
    </xf>
    <xf numFmtId="0" fontId="5" fillId="55" borderId="95" xfId="0" applyFont="1" applyFill="1" applyBorder="1" applyAlignment="1">
      <alignment vertical="center"/>
    </xf>
    <xf numFmtId="0" fontId="59" fillId="0" borderId="65" xfId="102" applyFont="1" applyFill="1" applyBorder="1" applyAlignment="1">
      <alignment horizontal="distributed" vertical="center" wrapText="1"/>
      <protection/>
    </xf>
    <xf numFmtId="0" fontId="59" fillId="0" borderId="66" xfId="102" applyFont="1" applyFill="1" applyBorder="1" applyAlignment="1">
      <alignment horizontal="distributed" vertical="center" wrapText="1"/>
      <protection/>
    </xf>
    <xf numFmtId="0" fontId="59" fillId="0" borderId="66" xfId="102" applyFont="1" applyFill="1" applyBorder="1" applyAlignment="1">
      <alignment horizontal="left" vertical="center" wrapText="1"/>
      <protection/>
    </xf>
    <xf numFmtId="182" fontId="59" fillId="0" borderId="66" xfId="102" applyNumberFormat="1" applyFont="1" applyFill="1" applyBorder="1" applyAlignment="1">
      <alignment horizontal="center" vertical="center" shrinkToFit="1"/>
      <protection/>
    </xf>
    <xf numFmtId="0" fontId="59" fillId="0" borderId="66" xfId="102" applyNumberFormat="1" applyFont="1" applyFill="1" applyBorder="1" applyAlignment="1">
      <alignment horizontal="center" vertical="center" wrapText="1"/>
      <protection/>
    </xf>
    <xf numFmtId="0" fontId="59" fillId="0" borderId="67" xfId="102" applyFont="1" applyFill="1" applyBorder="1" applyAlignment="1">
      <alignment horizontal="left" vertical="center" wrapText="1"/>
      <protection/>
    </xf>
    <xf numFmtId="0" fontId="59" fillId="0" borderId="91" xfId="102" applyFont="1" applyFill="1" applyBorder="1" applyAlignment="1">
      <alignment horizontal="left" vertical="center" wrapText="1"/>
      <protection/>
    </xf>
    <xf numFmtId="49" fontId="59" fillId="0" borderId="68" xfId="102" applyNumberFormat="1" applyFont="1" applyFill="1" applyBorder="1" applyAlignment="1">
      <alignment horizontal="left" vertical="center" wrapText="1"/>
      <protection/>
    </xf>
    <xf numFmtId="49" fontId="59" fillId="0" borderId="69" xfId="102" applyNumberFormat="1" applyFont="1" applyFill="1" applyBorder="1" applyAlignment="1">
      <alignment horizontal="left" vertical="center" wrapText="1"/>
      <protection/>
    </xf>
    <xf numFmtId="0" fontId="59" fillId="0" borderId="69" xfId="102" applyFont="1" applyFill="1" applyBorder="1" applyAlignment="1">
      <alignment horizontal="left" vertical="center" wrapText="1"/>
      <protection/>
    </xf>
    <xf numFmtId="0" fontId="59" fillId="0" borderId="69" xfId="0" applyFont="1" applyFill="1" applyBorder="1" applyAlignment="1">
      <alignment vertical="center"/>
    </xf>
    <xf numFmtId="0" fontId="59" fillId="0" borderId="7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vertical="center"/>
    </xf>
    <xf numFmtId="0" fontId="59" fillId="0" borderId="69" xfId="0" applyFont="1" applyFill="1" applyBorder="1" applyAlignment="1">
      <alignment horizontal="left" vertical="center"/>
    </xf>
    <xf numFmtId="49" fontId="59" fillId="0" borderId="140" xfId="102" applyNumberFormat="1" applyFont="1" applyFill="1" applyBorder="1" applyAlignment="1">
      <alignment horizontal="left" vertical="center" wrapText="1"/>
      <protection/>
    </xf>
    <xf numFmtId="49" fontId="59" fillId="0" borderId="141" xfId="102" applyNumberFormat="1" applyFont="1" applyFill="1" applyBorder="1" applyAlignment="1">
      <alignment horizontal="left" vertical="center" wrapText="1"/>
      <protection/>
    </xf>
    <xf numFmtId="0" fontId="59" fillId="0" borderId="141" xfId="102" applyFont="1" applyFill="1" applyBorder="1" applyAlignment="1">
      <alignment horizontal="left" vertical="center" wrapText="1"/>
      <protection/>
    </xf>
    <xf numFmtId="0" fontId="59" fillId="0" borderId="141" xfId="0" applyFont="1" applyFill="1" applyBorder="1" applyAlignment="1">
      <alignment vertical="center"/>
    </xf>
    <xf numFmtId="0" fontId="59" fillId="0" borderId="142" xfId="0" applyFont="1" applyFill="1" applyBorder="1" applyAlignment="1">
      <alignment vertical="center"/>
    </xf>
    <xf numFmtId="0" fontId="59" fillId="0" borderId="71" xfId="102" applyFont="1" applyFill="1" applyBorder="1" applyAlignment="1">
      <alignment horizontal="left" vertical="center" wrapText="1"/>
      <protection/>
    </xf>
    <xf numFmtId="0" fontId="60" fillId="0" borderId="0" xfId="0" applyFont="1" applyFill="1" applyAlignment="1">
      <alignment/>
    </xf>
    <xf numFmtId="0" fontId="59" fillId="0" borderId="66" xfId="0" applyFont="1" applyFill="1" applyBorder="1" applyAlignment="1">
      <alignment vertical="center"/>
    </xf>
    <xf numFmtId="0" fontId="59" fillId="0" borderId="118" xfId="102" applyFont="1" applyFill="1" applyBorder="1" applyAlignment="1">
      <alignment horizontal="distributed" vertical="center" wrapText="1"/>
      <protection/>
    </xf>
    <xf numFmtId="0" fontId="59" fillId="0" borderId="66" xfId="102" applyFont="1" applyFill="1" applyBorder="1" applyAlignment="1">
      <alignment vertical="center" wrapText="1"/>
      <protection/>
    </xf>
    <xf numFmtId="0" fontId="59" fillId="0" borderId="66" xfId="102" applyFont="1" applyFill="1" applyBorder="1" applyAlignment="1">
      <alignment horizontal="center" vertical="center" wrapText="1"/>
      <protection/>
    </xf>
    <xf numFmtId="0" fontId="62" fillId="0" borderId="65" xfId="0" applyFont="1" applyFill="1" applyBorder="1" applyAlignment="1">
      <alignment vertical="center"/>
    </xf>
    <xf numFmtId="0" fontId="62" fillId="0" borderId="67" xfId="0" applyFont="1" applyFill="1" applyBorder="1" applyAlignment="1">
      <alignment vertical="center"/>
    </xf>
    <xf numFmtId="0" fontId="62" fillId="0" borderId="137" xfId="0" applyFont="1" applyFill="1" applyBorder="1" applyAlignment="1">
      <alignment vertical="center"/>
    </xf>
    <xf numFmtId="0" fontId="60" fillId="0" borderId="0" xfId="0" applyNumberFormat="1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59" fillId="0" borderId="118" xfId="102" applyFont="1" applyFill="1" applyBorder="1" applyAlignment="1">
      <alignment horizontal="left" vertical="center" wrapText="1"/>
      <protection/>
    </xf>
    <xf numFmtId="0" fontId="59" fillId="0" borderId="57" xfId="102" applyFont="1" applyFill="1" applyBorder="1" applyAlignment="1">
      <alignment horizontal="left" vertical="center" wrapText="1"/>
      <protection/>
    </xf>
    <xf numFmtId="49" fontId="59" fillId="0" borderId="105" xfId="102" applyNumberFormat="1" applyFont="1" applyFill="1" applyBorder="1" applyAlignment="1">
      <alignment horizontal="left" vertical="center" wrapText="1"/>
      <protection/>
    </xf>
    <xf numFmtId="49" fontId="59" fillId="0" borderId="91" xfId="102" applyNumberFormat="1" applyFont="1" applyFill="1" applyBorder="1" applyAlignment="1">
      <alignment horizontal="left" vertical="center" wrapText="1"/>
      <protection/>
    </xf>
    <xf numFmtId="49" fontId="59" fillId="0" borderId="103" xfId="102" applyNumberFormat="1" applyFont="1" applyFill="1" applyBorder="1" applyAlignment="1">
      <alignment horizontal="left" vertical="center" wrapText="1"/>
      <protection/>
    </xf>
    <xf numFmtId="0" fontId="59" fillId="0" borderId="135" xfId="0" applyFont="1" applyFill="1" applyBorder="1" applyAlignment="1">
      <alignment vertical="center"/>
    </xf>
    <xf numFmtId="49" fontId="59" fillId="0" borderId="143" xfId="102" applyNumberFormat="1" applyFont="1" applyFill="1" applyBorder="1" applyAlignment="1">
      <alignment horizontal="left" vertical="center" wrapText="1"/>
      <protection/>
    </xf>
    <xf numFmtId="49" fontId="59" fillId="0" borderId="144" xfId="102" applyNumberFormat="1" applyFont="1" applyFill="1" applyBorder="1" applyAlignment="1">
      <alignment horizontal="left" vertical="center" wrapText="1"/>
      <protection/>
    </xf>
    <xf numFmtId="0" fontId="59" fillId="0" borderId="144" xfId="102" applyFont="1" applyFill="1" applyBorder="1" applyAlignment="1">
      <alignment horizontal="left" vertical="center" wrapText="1"/>
      <protection/>
    </xf>
    <xf numFmtId="0" fontId="59" fillId="0" borderId="123" xfId="102" applyFont="1" applyFill="1" applyBorder="1" applyAlignment="1">
      <alignment horizontal="distributed" vertical="center" wrapText="1"/>
      <protection/>
    </xf>
    <xf numFmtId="182" fontId="59" fillId="0" borderId="118" xfId="102" applyNumberFormat="1" applyFont="1" applyFill="1" applyBorder="1" applyAlignment="1">
      <alignment horizontal="center" vertical="center" shrinkToFit="1"/>
      <protection/>
    </xf>
    <xf numFmtId="0" fontId="59" fillId="0" borderId="118" xfId="102" applyFont="1" applyFill="1" applyBorder="1" applyAlignment="1">
      <alignment horizontal="center" vertical="center" wrapText="1"/>
      <protection/>
    </xf>
    <xf numFmtId="0" fontId="59" fillId="0" borderId="124" xfId="102" applyFont="1" applyFill="1" applyBorder="1" applyAlignment="1">
      <alignment horizontal="left" vertical="center" wrapText="1"/>
      <protection/>
    </xf>
    <xf numFmtId="49" fontId="59" fillId="0" borderId="145" xfId="102" applyNumberFormat="1" applyFont="1" applyFill="1" applyBorder="1" applyAlignment="1">
      <alignment horizontal="left" vertical="center" wrapText="1"/>
      <protection/>
    </xf>
    <xf numFmtId="49" fontId="59" fillId="0" borderId="146" xfId="102" applyNumberFormat="1" applyFont="1" applyFill="1" applyBorder="1" applyAlignment="1">
      <alignment horizontal="left" vertical="center" wrapText="1"/>
      <protection/>
    </xf>
    <xf numFmtId="0" fontId="59" fillId="0" borderId="105" xfId="102" applyFont="1" applyFill="1" applyBorder="1" applyAlignment="1">
      <alignment horizontal="left" vertical="center" wrapText="1"/>
      <protection/>
    </xf>
    <xf numFmtId="0" fontId="62" fillId="0" borderId="66" xfId="0" applyFont="1" applyFill="1" applyBorder="1" applyAlignment="1">
      <alignment vertical="center"/>
    </xf>
    <xf numFmtId="0" fontId="59" fillId="0" borderId="72" xfId="102" applyFont="1" applyFill="1" applyBorder="1" applyAlignment="1">
      <alignment horizontal="distributed" vertical="center" wrapText="1"/>
      <protection/>
    </xf>
    <xf numFmtId="182" fontId="59" fillId="0" borderId="57" xfId="102" applyNumberFormat="1" applyFont="1" applyFill="1" applyBorder="1" applyAlignment="1">
      <alignment horizontal="center" vertical="center" shrinkToFit="1"/>
      <protection/>
    </xf>
    <xf numFmtId="193" fontId="59" fillId="0" borderId="57" xfId="102" applyNumberFormat="1" applyFont="1" applyFill="1" applyBorder="1" applyAlignment="1">
      <alignment horizontal="center" vertical="center" wrapText="1"/>
      <protection/>
    </xf>
    <xf numFmtId="0" fontId="59" fillId="0" borderId="57" xfId="102" applyFont="1" applyFill="1" applyBorder="1" applyAlignment="1">
      <alignment vertical="center" wrapText="1"/>
      <protection/>
    </xf>
    <xf numFmtId="0" fontId="59" fillId="0" borderId="99" xfId="102" applyFont="1" applyFill="1" applyBorder="1" applyAlignment="1">
      <alignment horizontal="left" vertical="center" wrapText="1"/>
      <protection/>
    </xf>
    <xf numFmtId="0" fontId="59" fillId="0" borderId="145" xfId="102" applyFont="1" applyFill="1" applyBorder="1" applyAlignment="1">
      <alignment horizontal="left" vertical="center" wrapText="1"/>
      <protection/>
    </xf>
    <xf numFmtId="49" fontId="59" fillId="0" borderId="147" xfId="102" applyNumberFormat="1" applyFont="1" applyFill="1" applyBorder="1" applyAlignment="1">
      <alignment horizontal="left" vertical="center" wrapText="1"/>
      <protection/>
    </xf>
    <xf numFmtId="49" fontId="59" fillId="0" borderId="148" xfId="102" applyNumberFormat="1" applyFont="1" applyFill="1" applyBorder="1" applyAlignment="1">
      <alignment horizontal="left" vertical="center" wrapText="1"/>
      <protection/>
    </xf>
    <xf numFmtId="0" fontId="59" fillId="0" borderId="148" xfId="102" applyFont="1" applyFill="1" applyBorder="1" applyAlignment="1">
      <alignment horizontal="left" vertical="center" wrapText="1"/>
      <protection/>
    </xf>
    <xf numFmtId="0" fontId="59" fillId="0" borderId="149" xfId="0" applyFont="1" applyFill="1" applyBorder="1" applyAlignment="1">
      <alignment vertical="center"/>
    </xf>
    <xf numFmtId="0" fontId="59" fillId="0" borderId="150" xfId="0" applyFont="1" applyFill="1" applyBorder="1" applyAlignment="1">
      <alignment vertical="center"/>
    </xf>
    <xf numFmtId="193" fontId="59" fillId="0" borderId="66" xfId="102" applyNumberFormat="1" applyFont="1" applyFill="1" applyBorder="1" applyAlignment="1">
      <alignment horizontal="center" vertical="center" wrapText="1"/>
      <protection/>
    </xf>
    <xf numFmtId="0" fontId="59" fillId="0" borderId="69" xfId="102" applyFont="1" applyFill="1" applyBorder="1" applyAlignment="1">
      <alignment vertical="center" wrapText="1"/>
      <protection/>
    </xf>
    <xf numFmtId="0" fontId="59" fillId="0" borderId="69" xfId="102" applyNumberFormat="1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vertical="center"/>
    </xf>
    <xf numFmtId="0" fontId="59" fillId="0" borderId="105" xfId="102" applyFont="1" applyFill="1" applyBorder="1" applyAlignment="1">
      <alignment vertical="center" wrapText="1"/>
      <protection/>
    </xf>
    <xf numFmtId="0" fontId="59" fillId="0" borderId="105" xfId="102" applyNumberFormat="1" applyFont="1" applyFill="1" applyBorder="1" applyAlignment="1">
      <alignment vertical="center" wrapText="1"/>
      <protection/>
    </xf>
    <xf numFmtId="0" fontId="59" fillId="0" borderId="151" xfId="0" applyFont="1" applyFill="1" applyBorder="1" applyAlignment="1">
      <alignment vertical="center"/>
    </xf>
    <xf numFmtId="0" fontId="60" fillId="0" borderId="94" xfId="0" applyFont="1" applyFill="1" applyBorder="1" applyAlignment="1">
      <alignment vertical="center"/>
    </xf>
    <xf numFmtId="0" fontId="59" fillId="0" borderId="73" xfId="102" applyFont="1" applyFill="1" applyBorder="1" applyAlignment="1">
      <alignment horizontal="distributed" vertical="center" wrapText="1"/>
      <protection/>
    </xf>
    <xf numFmtId="0" fontId="59" fillId="0" borderId="74" xfId="102" applyFont="1" applyFill="1" applyBorder="1" applyAlignment="1">
      <alignment horizontal="distributed" vertical="center" wrapText="1"/>
      <protection/>
    </xf>
    <xf numFmtId="0" fontId="59" fillId="0" borderId="74" xfId="102" applyFont="1" applyFill="1" applyBorder="1" applyAlignment="1">
      <alignment horizontal="left" vertical="center" wrapText="1"/>
      <protection/>
    </xf>
    <xf numFmtId="182" fontId="59" fillId="0" borderId="74" xfId="102" applyNumberFormat="1" applyFont="1" applyFill="1" applyBorder="1" applyAlignment="1">
      <alignment horizontal="center" vertical="center" shrinkToFit="1"/>
      <protection/>
    </xf>
    <xf numFmtId="0" fontId="59" fillId="0" borderId="74" xfId="102" applyNumberFormat="1" applyFont="1" applyFill="1" applyBorder="1" applyAlignment="1">
      <alignment horizontal="center" vertical="center" wrapText="1"/>
      <protection/>
    </xf>
    <xf numFmtId="193" fontId="59" fillId="0" borderId="74" xfId="102" applyNumberFormat="1" applyFont="1" applyFill="1" applyBorder="1" applyAlignment="1">
      <alignment horizontal="center" vertical="center" wrapText="1"/>
      <protection/>
    </xf>
    <xf numFmtId="0" fontId="59" fillId="0" borderId="74" xfId="102" applyFont="1" applyFill="1" applyBorder="1" applyAlignment="1">
      <alignment vertical="center" wrapText="1"/>
      <protection/>
    </xf>
    <xf numFmtId="49" fontId="59" fillId="0" borderId="152" xfId="102" applyNumberFormat="1" applyFont="1" applyFill="1" applyBorder="1" applyAlignment="1">
      <alignment horizontal="left" vertical="center" wrapText="1"/>
      <protection/>
    </xf>
    <xf numFmtId="49" fontId="59" fillId="0" borderId="48" xfId="102" applyNumberFormat="1" applyFont="1" applyFill="1" applyBorder="1" applyAlignment="1">
      <alignment horizontal="left" vertical="center" wrapText="1"/>
      <protection/>
    </xf>
    <xf numFmtId="0" fontId="59" fillId="0" borderId="48" xfId="102" applyFont="1" applyFill="1" applyBorder="1" applyAlignment="1">
      <alignment horizontal="left" vertical="center" wrapText="1"/>
      <protection/>
    </xf>
    <xf numFmtId="0" fontId="59" fillId="0" borderId="48" xfId="102" applyFont="1" applyFill="1" applyBorder="1" applyAlignment="1">
      <alignment vertical="center" wrapText="1"/>
      <protection/>
    </xf>
    <xf numFmtId="0" fontId="59" fillId="0" borderId="48" xfId="102" applyNumberFormat="1" applyFont="1" applyFill="1" applyBorder="1" applyAlignment="1">
      <alignment vertical="center" wrapText="1"/>
      <protection/>
    </xf>
    <xf numFmtId="0" fontId="59" fillId="0" borderId="48" xfId="0" applyFont="1" applyFill="1" applyBorder="1" applyAlignment="1">
      <alignment vertical="center"/>
    </xf>
    <xf numFmtId="0" fontId="59" fillId="0" borderId="49" xfId="0" applyFont="1" applyFill="1" applyBorder="1" applyAlignment="1">
      <alignment vertical="center"/>
    </xf>
    <xf numFmtId="0" fontId="59" fillId="55" borderId="66" xfId="102" applyFont="1" applyFill="1" applyBorder="1" applyAlignment="1">
      <alignment horizontal="distributed" vertical="center" wrapText="1"/>
      <protection/>
    </xf>
    <xf numFmtId="0" fontId="59" fillId="55" borderId="66" xfId="102" applyFont="1" applyFill="1" applyBorder="1" applyAlignment="1">
      <alignment horizontal="left" vertical="center" wrapText="1"/>
      <protection/>
    </xf>
    <xf numFmtId="182" fontId="59" fillId="55" borderId="66" xfId="102" applyNumberFormat="1" applyFont="1" applyFill="1" applyBorder="1" applyAlignment="1">
      <alignment horizontal="center" vertical="center" shrinkToFit="1"/>
      <protection/>
    </xf>
    <xf numFmtId="0" fontId="59" fillId="55" borderId="66" xfId="102" applyNumberFormat="1" applyFont="1" applyFill="1" applyBorder="1" applyAlignment="1">
      <alignment horizontal="center" vertical="center" wrapText="1"/>
      <protection/>
    </xf>
    <xf numFmtId="193" fontId="59" fillId="55" borderId="66" xfId="102" applyNumberFormat="1" applyFont="1" applyFill="1" applyBorder="1" applyAlignment="1">
      <alignment horizontal="center" vertical="center" wrapText="1"/>
      <protection/>
    </xf>
    <xf numFmtId="0" fontId="59" fillId="55" borderId="67" xfId="102" applyFont="1" applyFill="1" applyBorder="1" applyAlignment="1">
      <alignment vertical="center" wrapText="1"/>
      <protection/>
    </xf>
    <xf numFmtId="49" fontId="59" fillId="55" borderId="68" xfId="102" applyNumberFormat="1" applyFont="1" applyFill="1" applyBorder="1" applyAlignment="1">
      <alignment horizontal="left" vertical="center" wrapText="1"/>
      <protection/>
    </xf>
    <xf numFmtId="49" fontId="59" fillId="55" borderId="69" xfId="102" applyNumberFormat="1" applyFont="1" applyFill="1" applyBorder="1" applyAlignment="1">
      <alignment horizontal="left" vertical="center" wrapText="1"/>
      <protection/>
    </xf>
    <xf numFmtId="0" fontId="59" fillId="55" borderId="69" xfId="102" applyFont="1" applyFill="1" applyBorder="1" applyAlignment="1">
      <alignment vertical="center" wrapText="1"/>
      <protection/>
    </xf>
    <xf numFmtId="0" fontId="59" fillId="55" borderId="69" xfId="102" applyNumberFormat="1" applyFont="1" applyFill="1" applyBorder="1" applyAlignment="1">
      <alignment vertical="center" wrapText="1"/>
      <protection/>
    </xf>
    <xf numFmtId="0" fontId="59" fillId="55" borderId="69" xfId="0" applyFont="1" applyFill="1" applyBorder="1" applyAlignment="1">
      <alignment vertical="center"/>
    </xf>
    <xf numFmtId="0" fontId="59" fillId="55" borderId="70" xfId="0" applyFont="1" applyFill="1" applyBorder="1" applyAlignment="1">
      <alignment vertical="center"/>
    </xf>
    <xf numFmtId="0" fontId="59" fillId="0" borderId="86" xfId="102" applyFont="1" applyFill="1" applyBorder="1" applyAlignment="1">
      <alignment horizontal="distributed" vertical="center" wrapText="1"/>
      <protection/>
    </xf>
    <xf numFmtId="0" fontId="59" fillId="0" borderId="71" xfId="102" applyFont="1" applyFill="1" applyBorder="1" applyAlignment="1">
      <alignment horizontal="distributed" vertical="center"/>
      <protection/>
    </xf>
    <xf numFmtId="182" fontId="59" fillId="0" borderId="71" xfId="102" applyNumberFormat="1" applyFont="1" applyFill="1" applyBorder="1" applyAlignment="1">
      <alignment horizontal="center" vertical="center" shrinkToFit="1"/>
      <protection/>
    </xf>
    <xf numFmtId="0" fontId="59" fillId="0" borderId="100" xfId="102" applyFont="1" applyFill="1" applyBorder="1" applyAlignment="1">
      <alignment horizontal="center" vertical="center" wrapText="1"/>
      <protection/>
    </xf>
    <xf numFmtId="0" fontId="59" fillId="0" borderId="125" xfId="102" applyFont="1" applyFill="1" applyBorder="1" applyAlignment="1">
      <alignment horizontal="center" vertical="center" wrapText="1"/>
      <protection/>
    </xf>
    <xf numFmtId="49" fontId="59" fillId="0" borderId="54" xfId="102" applyNumberFormat="1" applyFont="1" applyFill="1" applyBorder="1" applyAlignment="1">
      <alignment horizontal="left" vertical="center" wrapText="1"/>
      <protection/>
    </xf>
    <xf numFmtId="49" fontId="59" fillId="0" borderId="55" xfId="102" applyNumberFormat="1" applyFont="1" applyFill="1" applyBorder="1" applyAlignment="1">
      <alignment horizontal="left" vertical="center" wrapText="1"/>
      <protection/>
    </xf>
    <xf numFmtId="0" fontId="59" fillId="0" borderId="55" xfId="102" applyFont="1" applyFill="1" applyBorder="1" applyAlignment="1">
      <alignment horizontal="left" vertical="center" wrapText="1"/>
      <protection/>
    </xf>
    <xf numFmtId="0" fontId="59" fillId="0" borderId="55" xfId="0" applyFont="1" applyFill="1" applyBorder="1" applyAlignment="1">
      <alignment vertical="center"/>
    </xf>
    <xf numFmtId="0" fontId="59" fillId="0" borderId="56" xfId="0" applyFont="1" applyFill="1" applyBorder="1" applyAlignment="1">
      <alignment vertical="center"/>
    </xf>
    <xf numFmtId="0" fontId="59" fillId="0" borderId="66" xfId="102" applyFont="1" applyFill="1" applyBorder="1" applyAlignment="1">
      <alignment horizontal="distributed" vertical="center"/>
      <protection/>
    </xf>
    <xf numFmtId="0" fontId="59" fillId="0" borderId="67" xfId="102" applyFont="1" applyFill="1" applyBorder="1" applyAlignment="1">
      <alignment horizontal="center" vertical="center" wrapText="1"/>
      <protection/>
    </xf>
    <xf numFmtId="0" fontId="59" fillId="0" borderId="91" xfId="102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 vertical="center"/>
    </xf>
    <xf numFmtId="0" fontId="59" fillId="0" borderId="58" xfId="102" applyFont="1" applyFill="1" applyBorder="1" applyAlignment="1">
      <alignment horizontal="left" vertical="center" wrapText="1"/>
      <protection/>
    </xf>
    <xf numFmtId="0" fontId="5" fillId="0" borderId="97" xfId="0" applyFont="1" applyFill="1" applyBorder="1" applyAlignment="1">
      <alignment horizontal="center" vertical="center"/>
    </xf>
    <xf numFmtId="49" fontId="9" fillId="55" borderId="146" xfId="102" applyNumberFormat="1" applyFont="1" applyFill="1" applyBorder="1" applyAlignment="1">
      <alignment horizontal="left" vertical="center" wrapText="1"/>
      <protection/>
    </xf>
    <xf numFmtId="0" fontId="9" fillId="0" borderId="88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49" fontId="9" fillId="55" borderId="154" xfId="102" applyNumberFormat="1" applyFont="1" applyFill="1" applyBorder="1" applyAlignment="1">
      <alignment horizontal="left" vertical="center" wrapText="1"/>
      <protection/>
    </xf>
    <xf numFmtId="49" fontId="9" fillId="55" borderId="144" xfId="102" applyNumberFormat="1" applyFont="1" applyFill="1" applyBorder="1" applyAlignment="1">
      <alignment horizontal="left" vertical="center" wrapText="1"/>
      <protection/>
    </xf>
    <xf numFmtId="0" fontId="9" fillId="55" borderId="144" xfId="102" applyFont="1" applyFill="1" applyBorder="1" applyAlignment="1">
      <alignment horizontal="left" vertical="center" wrapText="1"/>
      <protection/>
    </xf>
    <xf numFmtId="0" fontId="9" fillId="55" borderId="144" xfId="102" applyFont="1" applyFill="1" applyBorder="1" applyAlignment="1">
      <alignment vertical="center" wrapText="1"/>
      <protection/>
    </xf>
    <xf numFmtId="0" fontId="9" fillId="55" borderId="144" xfId="0" applyFont="1" applyFill="1" applyBorder="1" applyAlignment="1">
      <alignment vertical="center"/>
    </xf>
    <xf numFmtId="0" fontId="9" fillId="55" borderId="155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59" fillId="55" borderId="62" xfId="102" applyFont="1" applyFill="1" applyBorder="1" applyAlignment="1">
      <alignment horizontal="distributed" vertical="center" wrapText="1"/>
      <protection/>
    </xf>
    <xf numFmtId="0" fontId="59" fillId="55" borderId="63" xfId="102" applyFont="1" applyFill="1" applyBorder="1" applyAlignment="1">
      <alignment horizontal="distributed" vertical="center" wrapText="1"/>
      <protection/>
    </xf>
    <xf numFmtId="0" fontId="59" fillId="55" borderId="63" xfId="102" applyFont="1" applyFill="1" applyBorder="1" applyAlignment="1">
      <alignment horizontal="left" vertical="center" wrapText="1"/>
      <protection/>
    </xf>
    <xf numFmtId="182" fontId="59" fillId="55" borderId="63" xfId="102" applyNumberFormat="1" applyFont="1" applyFill="1" applyBorder="1" applyAlignment="1">
      <alignment horizontal="center" vertical="center" shrinkToFit="1"/>
      <protection/>
    </xf>
    <xf numFmtId="0" fontId="59" fillId="55" borderId="64" xfId="102" applyFont="1" applyFill="1" applyBorder="1" applyAlignment="1">
      <alignment horizontal="left" vertical="center" wrapText="1"/>
      <protection/>
    </xf>
    <xf numFmtId="49" fontId="59" fillId="55" borderId="156" xfId="102" applyNumberFormat="1" applyFont="1" applyFill="1" applyBorder="1" applyAlignment="1">
      <alignment horizontal="left" vertical="center" wrapText="1"/>
      <protection/>
    </xf>
    <xf numFmtId="49" fontId="59" fillId="55" borderId="157" xfId="102" applyNumberFormat="1" applyFont="1" applyFill="1" applyBorder="1" applyAlignment="1">
      <alignment horizontal="left" vertical="center" wrapText="1"/>
      <protection/>
    </xf>
    <xf numFmtId="0" fontId="59" fillId="55" borderId="157" xfId="102" applyFont="1" applyFill="1" applyBorder="1" applyAlignment="1">
      <alignment horizontal="left" vertical="center" wrapText="1"/>
      <protection/>
    </xf>
    <xf numFmtId="0" fontId="59" fillId="55" borderId="157" xfId="0" applyFont="1" applyFill="1" applyBorder="1" applyAlignment="1">
      <alignment vertical="center"/>
    </xf>
    <xf numFmtId="0" fontId="59" fillId="55" borderId="158" xfId="0" applyFont="1" applyFill="1" applyBorder="1" applyAlignment="1">
      <alignment vertical="center"/>
    </xf>
    <xf numFmtId="0" fontId="59" fillId="55" borderId="67" xfId="102" applyFont="1" applyFill="1" applyBorder="1" applyAlignment="1">
      <alignment horizontal="left" vertical="center" wrapText="1"/>
      <protection/>
    </xf>
    <xf numFmtId="49" fontId="59" fillId="55" borderId="146" xfId="102" applyNumberFormat="1" applyFont="1" applyFill="1" applyBorder="1" applyAlignment="1">
      <alignment horizontal="left" vertical="center" wrapText="1"/>
      <protection/>
    </xf>
    <xf numFmtId="49" fontId="59" fillId="55" borderId="105" xfId="102" applyNumberFormat="1" applyFont="1" applyFill="1" applyBorder="1" applyAlignment="1">
      <alignment horizontal="left" vertical="center" wrapText="1"/>
      <protection/>
    </xf>
    <xf numFmtId="0" fontId="59" fillId="55" borderId="105" xfId="102" applyFont="1" applyFill="1" applyBorder="1" applyAlignment="1">
      <alignment horizontal="left" vertical="center" wrapText="1"/>
      <protection/>
    </xf>
    <xf numFmtId="0" fontId="59" fillId="55" borderId="105" xfId="0" applyFont="1" applyFill="1" applyBorder="1" applyAlignment="1">
      <alignment vertical="center"/>
    </xf>
    <xf numFmtId="0" fontId="59" fillId="55" borderId="106" xfId="0" applyFont="1" applyFill="1" applyBorder="1" applyAlignment="1">
      <alignment vertical="center"/>
    </xf>
    <xf numFmtId="49" fontId="59" fillId="55" borderId="159" xfId="102" applyNumberFormat="1" applyFont="1" applyFill="1" applyBorder="1" applyAlignment="1">
      <alignment horizontal="left" vertical="center" wrapText="1"/>
      <protection/>
    </xf>
    <xf numFmtId="0" fontId="59" fillId="55" borderId="118" xfId="102" applyFont="1" applyFill="1" applyBorder="1" applyAlignment="1">
      <alignment horizontal="distributed" vertical="center" wrapText="1"/>
      <protection/>
    </xf>
    <xf numFmtId="0" fontId="59" fillId="55" borderId="118" xfId="102" applyFont="1" applyFill="1" applyBorder="1" applyAlignment="1">
      <alignment horizontal="left" vertical="center" wrapText="1"/>
      <protection/>
    </xf>
    <xf numFmtId="182" fontId="59" fillId="55" borderId="118" xfId="102" applyNumberFormat="1" applyFont="1" applyFill="1" applyBorder="1" applyAlignment="1">
      <alignment horizontal="center" vertical="center" shrinkToFit="1"/>
      <protection/>
    </xf>
    <xf numFmtId="0" fontId="59" fillId="55" borderId="118" xfId="102" applyNumberFormat="1" applyFont="1" applyFill="1" applyBorder="1" applyAlignment="1">
      <alignment horizontal="center" vertical="center" wrapText="1"/>
      <protection/>
    </xf>
    <xf numFmtId="0" fontId="59" fillId="55" borderId="124" xfId="102" applyFont="1" applyFill="1" applyBorder="1" applyAlignment="1">
      <alignment horizontal="left" vertical="center" wrapText="1"/>
      <protection/>
    </xf>
    <xf numFmtId="49" fontId="59" fillId="55" borderId="120" xfId="102" applyNumberFormat="1" applyFont="1" applyFill="1" applyBorder="1" applyAlignment="1">
      <alignment horizontal="left" vertical="center" wrapText="1"/>
      <protection/>
    </xf>
    <xf numFmtId="49" fontId="59" fillId="55" borderId="121" xfId="102" applyNumberFormat="1" applyFont="1" applyFill="1" applyBorder="1" applyAlignment="1">
      <alignment horizontal="left" vertical="center" wrapText="1"/>
      <protection/>
    </xf>
    <xf numFmtId="0" fontId="59" fillId="55" borderId="121" xfId="102" applyFont="1" applyFill="1" applyBorder="1" applyAlignment="1">
      <alignment horizontal="left" vertical="center" wrapText="1"/>
      <protection/>
    </xf>
    <xf numFmtId="0" fontId="59" fillId="55" borderId="121" xfId="0" applyFont="1" applyFill="1" applyBorder="1" applyAlignment="1">
      <alignment vertical="center"/>
    </xf>
    <xf numFmtId="0" fontId="59" fillId="55" borderId="122" xfId="0" applyFont="1" applyFill="1" applyBorder="1" applyAlignment="1">
      <alignment vertical="center"/>
    </xf>
    <xf numFmtId="0" fontId="59" fillId="55" borderId="63" xfId="102" applyNumberFormat="1" applyFont="1" applyFill="1" applyBorder="1" applyAlignment="1">
      <alignment horizontal="center" vertical="center" wrapText="1"/>
      <protection/>
    </xf>
    <xf numFmtId="0" fontId="59" fillId="55" borderId="71" xfId="102" applyFont="1" applyFill="1" applyBorder="1" applyAlignment="1">
      <alignment horizontal="distributed" vertical="center" wrapText="1"/>
      <protection/>
    </xf>
    <xf numFmtId="0" fontId="59" fillId="55" borderId="83" xfId="102" applyFont="1" applyFill="1" applyBorder="1" applyAlignment="1">
      <alignment horizontal="left" vertical="center" wrapText="1"/>
      <protection/>
    </xf>
    <xf numFmtId="49" fontId="59" fillId="55" borderId="51" xfId="102" applyNumberFormat="1" applyFont="1" applyFill="1" applyBorder="1" applyAlignment="1">
      <alignment horizontal="left" vertical="center" wrapText="1"/>
      <protection/>
    </xf>
    <xf numFmtId="0" fontId="59" fillId="55" borderId="72" xfId="102" applyFont="1" applyFill="1" applyBorder="1" applyAlignment="1">
      <alignment horizontal="distributed" vertical="center" wrapText="1"/>
      <protection/>
    </xf>
    <xf numFmtId="0" fontId="59" fillId="55" borderId="57" xfId="102" applyFont="1" applyFill="1" applyBorder="1" applyAlignment="1">
      <alignment horizontal="distributed" vertical="center" wrapText="1"/>
      <protection/>
    </xf>
    <xf numFmtId="0" fontId="59" fillId="55" borderId="74" xfId="102" applyFont="1" applyFill="1" applyBorder="1" applyAlignment="1">
      <alignment horizontal="distributed" vertical="center" wrapText="1"/>
      <protection/>
    </xf>
    <xf numFmtId="0" fontId="59" fillId="55" borderId="74" xfId="102" applyFont="1" applyFill="1" applyBorder="1" applyAlignment="1">
      <alignment horizontal="left" vertical="center" wrapText="1"/>
      <protection/>
    </xf>
    <xf numFmtId="0" fontId="59" fillId="55" borderId="57" xfId="102" applyFont="1" applyFill="1" applyBorder="1" applyAlignment="1">
      <alignment horizontal="left" vertical="center" wrapText="1"/>
      <protection/>
    </xf>
    <xf numFmtId="182" fontId="59" fillId="55" borderId="57" xfId="102" applyNumberFormat="1" applyFont="1" applyFill="1" applyBorder="1" applyAlignment="1">
      <alignment horizontal="center" vertical="center" shrinkToFit="1"/>
      <protection/>
    </xf>
    <xf numFmtId="0" fontId="59" fillId="55" borderId="57" xfId="102" applyNumberFormat="1" applyFont="1" applyFill="1" applyBorder="1" applyAlignment="1">
      <alignment horizontal="center" vertical="center" wrapText="1"/>
      <protection/>
    </xf>
    <xf numFmtId="0" fontId="59" fillId="55" borderId="58" xfId="102" applyFont="1" applyFill="1" applyBorder="1" applyAlignment="1">
      <alignment horizontal="left" vertical="center" wrapText="1"/>
      <protection/>
    </xf>
    <xf numFmtId="0" fontId="59" fillId="55" borderId="96" xfId="102" applyFont="1" applyFill="1" applyBorder="1" applyAlignment="1">
      <alignment horizontal="left" vertical="center" wrapText="1"/>
      <protection/>
    </xf>
    <xf numFmtId="49" fontId="59" fillId="55" borderId="59" xfId="102" applyNumberFormat="1" applyFont="1" applyFill="1" applyBorder="1" applyAlignment="1">
      <alignment horizontal="left" vertical="center" wrapText="1"/>
      <protection/>
    </xf>
    <xf numFmtId="49" fontId="59" fillId="55" borderId="60" xfId="102" applyNumberFormat="1" applyFont="1" applyFill="1" applyBorder="1" applyAlignment="1">
      <alignment horizontal="left" vertical="center" wrapText="1"/>
      <protection/>
    </xf>
    <xf numFmtId="0" fontId="59" fillId="55" borderId="60" xfId="102" applyFont="1" applyFill="1" applyBorder="1" applyAlignment="1">
      <alignment horizontal="left" vertical="center" wrapText="1"/>
      <protection/>
    </xf>
    <xf numFmtId="182" fontId="59" fillId="55" borderId="57" xfId="102" applyNumberFormat="1" applyFont="1" applyFill="1" applyBorder="1" applyAlignment="1">
      <alignment horizontal="center" vertical="center" wrapText="1"/>
      <protection/>
    </xf>
    <xf numFmtId="193" fontId="59" fillId="55" borderId="57" xfId="102" applyNumberFormat="1" applyFont="1" applyFill="1" applyBorder="1" applyAlignment="1">
      <alignment horizontal="center" vertical="center" wrapText="1"/>
      <protection/>
    </xf>
    <xf numFmtId="0" fontId="59" fillId="55" borderId="60" xfId="102" applyNumberFormat="1" applyFont="1" applyFill="1" applyBorder="1" applyAlignment="1">
      <alignment vertical="center" wrapText="1"/>
      <protection/>
    </xf>
    <xf numFmtId="193" fontId="59" fillId="55" borderId="118" xfId="102" applyNumberFormat="1" applyFont="1" applyFill="1" applyBorder="1" applyAlignment="1">
      <alignment horizontal="center" vertical="center" wrapText="1"/>
      <protection/>
    </xf>
    <xf numFmtId="0" fontId="59" fillId="55" borderId="118" xfId="102" applyFont="1" applyFill="1" applyBorder="1" applyAlignment="1">
      <alignment vertical="center" wrapText="1"/>
      <protection/>
    </xf>
    <xf numFmtId="0" fontId="63" fillId="55" borderId="124" xfId="102" applyFont="1" applyFill="1" applyBorder="1" applyAlignment="1">
      <alignment horizontal="left" vertical="center" wrapText="1"/>
      <protection/>
    </xf>
    <xf numFmtId="49" fontId="59" fillId="55" borderId="154" xfId="102" applyNumberFormat="1" applyFont="1" applyFill="1" applyBorder="1" applyAlignment="1">
      <alignment horizontal="left" vertical="center" wrapText="1"/>
      <protection/>
    </xf>
    <xf numFmtId="49" fontId="59" fillId="55" borderId="144" xfId="102" applyNumberFormat="1" applyFont="1" applyFill="1" applyBorder="1" applyAlignment="1">
      <alignment horizontal="left" vertical="center" wrapText="1"/>
      <protection/>
    </xf>
    <xf numFmtId="0" fontId="59" fillId="55" borderId="144" xfId="102" applyFont="1" applyFill="1" applyBorder="1" applyAlignment="1">
      <alignment horizontal="left" vertical="center" wrapText="1"/>
      <protection/>
    </xf>
    <xf numFmtId="0" fontId="59" fillId="55" borderId="144" xfId="102" applyFont="1" applyFill="1" applyBorder="1" applyAlignment="1">
      <alignment vertical="center" wrapText="1"/>
      <protection/>
    </xf>
    <xf numFmtId="0" fontId="59" fillId="55" borderId="144" xfId="0" applyFont="1" applyFill="1" applyBorder="1" applyAlignment="1">
      <alignment vertical="center"/>
    </xf>
    <xf numFmtId="0" fontId="59" fillId="55" borderId="155" xfId="0" applyFont="1" applyFill="1" applyBorder="1" applyAlignment="1">
      <alignment vertical="center"/>
    </xf>
    <xf numFmtId="0" fontId="59" fillId="55" borderId="123" xfId="102" applyFont="1" applyFill="1" applyBorder="1" applyAlignment="1">
      <alignment horizontal="distributed" vertical="center" wrapText="1"/>
      <protection/>
    </xf>
    <xf numFmtId="0" fontId="59" fillId="55" borderId="57" xfId="102" applyFont="1" applyFill="1" applyBorder="1" applyAlignment="1">
      <alignment vertical="center" wrapText="1"/>
      <protection/>
    </xf>
    <xf numFmtId="49" fontId="59" fillId="55" borderId="72" xfId="102" applyNumberFormat="1" applyFont="1" applyFill="1" applyBorder="1" applyAlignment="1">
      <alignment horizontal="left" vertical="center" wrapText="1"/>
      <protection/>
    </xf>
    <xf numFmtId="49" fontId="59" fillId="55" borderId="57" xfId="102" applyNumberFormat="1" applyFont="1" applyFill="1" applyBorder="1" applyAlignment="1">
      <alignment horizontal="left" vertical="center" wrapText="1"/>
      <protection/>
    </xf>
    <xf numFmtId="0" fontId="59" fillId="55" borderId="57" xfId="102" applyNumberFormat="1" applyFont="1" applyFill="1" applyBorder="1" applyAlignment="1">
      <alignment vertical="center" wrapText="1"/>
      <protection/>
    </xf>
    <xf numFmtId="0" fontId="59" fillId="55" borderId="57" xfId="0" applyFont="1" applyFill="1" applyBorder="1" applyAlignment="1">
      <alignment vertical="center"/>
    </xf>
    <xf numFmtId="0" fontId="59" fillId="55" borderId="58" xfId="0" applyFont="1" applyFill="1" applyBorder="1" applyAlignment="1">
      <alignment vertical="center"/>
    </xf>
    <xf numFmtId="0" fontId="59" fillId="55" borderId="66" xfId="102" applyFont="1" applyFill="1" applyBorder="1" applyAlignment="1">
      <alignment vertical="center" wrapText="1"/>
      <protection/>
    </xf>
    <xf numFmtId="0" fontId="9" fillId="55" borderId="144" xfId="102" applyNumberFormat="1" applyFont="1" applyFill="1" applyBorder="1" applyAlignment="1">
      <alignment vertical="center" wrapText="1"/>
      <protection/>
    </xf>
    <xf numFmtId="49" fontId="9" fillId="55" borderId="51" xfId="102" applyNumberFormat="1" applyFont="1" applyFill="1" applyBorder="1" applyAlignment="1">
      <alignment horizontal="left" vertical="center" wrapText="1"/>
      <protection/>
    </xf>
    <xf numFmtId="49" fontId="9" fillId="55" borderId="52" xfId="102" applyNumberFormat="1" applyFont="1" applyFill="1" applyBorder="1" applyAlignment="1">
      <alignment horizontal="left" vertical="center" wrapText="1"/>
      <protection/>
    </xf>
    <xf numFmtId="0" fontId="9" fillId="55" borderId="52" xfId="102" applyFont="1" applyFill="1" applyBorder="1" applyAlignment="1">
      <alignment horizontal="left" vertical="center" wrapText="1"/>
      <protection/>
    </xf>
    <xf numFmtId="0" fontId="9" fillId="55" borderId="52" xfId="102" applyFont="1" applyFill="1" applyBorder="1" applyAlignment="1">
      <alignment vertical="center" wrapText="1"/>
      <protection/>
    </xf>
    <xf numFmtId="0" fontId="9" fillId="55" borderId="52" xfId="102" applyNumberFormat="1" applyFont="1" applyFill="1" applyBorder="1" applyAlignment="1">
      <alignment vertical="center" wrapText="1"/>
      <protection/>
    </xf>
    <xf numFmtId="0" fontId="9" fillId="55" borderId="52" xfId="0" applyFont="1" applyFill="1" applyBorder="1" applyAlignment="1">
      <alignment vertical="center"/>
    </xf>
    <xf numFmtId="0" fontId="9" fillId="55" borderId="53" xfId="0" applyFont="1" applyFill="1" applyBorder="1" applyAlignment="1">
      <alignment vertical="center"/>
    </xf>
    <xf numFmtId="0" fontId="59" fillId="0" borderId="55" xfId="102" applyFont="1" applyFill="1" applyBorder="1" applyAlignment="1">
      <alignment vertical="center" wrapText="1"/>
      <protection/>
    </xf>
    <xf numFmtId="0" fontId="59" fillId="0" borderId="55" xfId="102" applyNumberFormat="1" applyFont="1" applyFill="1" applyBorder="1" applyAlignment="1">
      <alignment vertical="center" wrapText="1"/>
      <protection/>
    </xf>
    <xf numFmtId="0" fontId="59" fillId="55" borderId="123" xfId="102" applyFont="1" applyFill="1" applyBorder="1" applyAlignment="1">
      <alignment horizontal="left" vertical="center"/>
      <protection/>
    </xf>
    <xf numFmtId="0" fontId="59" fillId="55" borderId="67" xfId="102" applyFont="1" applyFill="1" applyBorder="1" applyAlignment="1">
      <alignment horizontal="center" vertical="center" wrapText="1"/>
      <protection/>
    </xf>
    <xf numFmtId="0" fontId="59" fillId="55" borderId="124" xfId="102" applyFont="1" applyFill="1" applyBorder="1" applyAlignment="1">
      <alignment horizontal="center" vertical="center" wrapText="1"/>
      <protection/>
    </xf>
    <xf numFmtId="0" fontId="59" fillId="55" borderId="86" xfId="102" applyFont="1" applyFill="1" applyBorder="1" applyAlignment="1">
      <alignment horizontal="distributed" vertical="center" wrapText="1"/>
      <protection/>
    </xf>
    <xf numFmtId="0" fontId="59" fillId="55" borderId="71" xfId="102" applyFont="1" applyFill="1" applyBorder="1" applyAlignment="1">
      <alignment horizontal="left" vertical="center" wrapText="1"/>
      <protection/>
    </xf>
    <xf numFmtId="182" fontId="59" fillId="55" borderId="71" xfId="102" applyNumberFormat="1" applyFont="1" applyFill="1" applyBorder="1" applyAlignment="1">
      <alignment horizontal="center" vertical="center" shrinkToFit="1"/>
      <protection/>
    </xf>
    <xf numFmtId="0" fontId="59" fillId="55" borderId="71" xfId="102" applyNumberFormat="1" applyFont="1" applyFill="1" applyBorder="1" applyAlignment="1">
      <alignment horizontal="center" vertical="center" wrapText="1"/>
      <protection/>
    </xf>
    <xf numFmtId="193" fontId="59" fillId="55" borderId="71" xfId="102" applyNumberFormat="1" applyFont="1" applyFill="1" applyBorder="1" applyAlignment="1">
      <alignment horizontal="center" vertical="center" wrapText="1"/>
      <protection/>
    </xf>
    <xf numFmtId="0" fontId="59" fillId="55" borderId="71" xfId="102" applyFont="1" applyFill="1" applyBorder="1" applyAlignment="1">
      <alignment vertical="center" wrapText="1"/>
      <protection/>
    </xf>
    <xf numFmtId="0" fontId="59" fillId="55" borderId="100" xfId="102" applyFont="1" applyFill="1" applyBorder="1" applyAlignment="1">
      <alignment horizontal="center" vertical="center" wrapText="1"/>
      <protection/>
    </xf>
    <xf numFmtId="0" fontId="59" fillId="55" borderId="58" xfId="102" applyFont="1" applyFill="1" applyBorder="1" applyAlignment="1">
      <alignment horizontal="center" vertical="center" wrapText="1"/>
      <protection/>
    </xf>
    <xf numFmtId="193" fontId="9" fillId="0" borderId="118" xfId="102" applyNumberFormat="1" applyFont="1" applyFill="1" applyBorder="1" applyAlignment="1">
      <alignment horizontal="center" vertical="center" wrapText="1"/>
      <protection/>
    </xf>
    <xf numFmtId="0" fontId="9" fillId="0" borderId="124" xfId="102" applyFont="1" applyFill="1" applyBorder="1" applyAlignment="1">
      <alignment vertical="center" wrapText="1"/>
      <protection/>
    </xf>
    <xf numFmtId="49" fontId="9" fillId="0" borderId="143" xfId="102" applyNumberFormat="1" applyFont="1" applyFill="1" applyBorder="1" applyAlignment="1">
      <alignment horizontal="left" vertical="center" wrapText="1"/>
      <protection/>
    </xf>
    <xf numFmtId="49" fontId="9" fillId="0" borderId="144" xfId="102" applyNumberFormat="1" applyFont="1" applyFill="1" applyBorder="1" applyAlignment="1">
      <alignment horizontal="left" vertical="center" wrapText="1"/>
      <protection/>
    </xf>
    <xf numFmtId="0" fontId="9" fillId="0" borderId="144" xfId="102" applyFont="1" applyFill="1" applyBorder="1" applyAlignment="1">
      <alignment horizontal="left" vertical="center" wrapText="1"/>
      <protection/>
    </xf>
    <xf numFmtId="0" fontId="9" fillId="0" borderId="144" xfId="102" applyFont="1" applyFill="1" applyBorder="1" applyAlignment="1">
      <alignment vertical="center" wrapText="1"/>
      <protection/>
    </xf>
    <xf numFmtId="0" fontId="9" fillId="0" borderId="144" xfId="102" applyNumberFormat="1" applyFont="1" applyFill="1" applyBorder="1" applyAlignment="1">
      <alignment vertical="center" wrapText="1"/>
      <protection/>
    </xf>
    <xf numFmtId="0" fontId="9" fillId="0" borderId="144" xfId="0" applyFont="1" applyFill="1" applyBorder="1" applyAlignment="1">
      <alignment vertical="center"/>
    </xf>
    <xf numFmtId="0" fontId="9" fillId="0" borderId="155" xfId="0" applyFont="1" applyFill="1" applyBorder="1" applyAlignment="1">
      <alignment vertical="center"/>
    </xf>
    <xf numFmtId="0" fontId="9" fillId="55" borderId="44" xfId="102" applyFont="1" applyFill="1" applyBorder="1" applyAlignment="1">
      <alignment vertical="center" wrapText="1"/>
      <protection/>
    </xf>
    <xf numFmtId="0" fontId="9" fillId="55" borderId="105" xfId="102" applyFont="1" applyFill="1" applyBorder="1" applyAlignment="1">
      <alignment vertical="center" wrapText="1"/>
      <protection/>
    </xf>
    <xf numFmtId="0" fontId="9" fillId="55" borderId="105" xfId="102" applyNumberFormat="1" applyFont="1" applyFill="1" applyBorder="1" applyAlignment="1">
      <alignment vertical="center" wrapText="1"/>
      <protection/>
    </xf>
    <xf numFmtId="0" fontId="9" fillId="0" borderId="71" xfId="102" applyNumberFormat="1" applyFont="1" applyFill="1" applyBorder="1" applyAlignment="1">
      <alignment horizontal="center" vertical="center" wrapText="1"/>
      <protection/>
    </xf>
    <xf numFmtId="193" fontId="9" fillId="0" borderId="71" xfId="102" applyNumberFormat="1" applyFont="1" applyFill="1" applyBorder="1" applyAlignment="1">
      <alignment horizontal="center" vertical="center" wrapText="1"/>
      <protection/>
    </xf>
    <xf numFmtId="0" fontId="9" fillId="0" borderId="100" xfId="102" applyFont="1" applyFill="1" applyBorder="1" applyAlignment="1">
      <alignment vertical="center" wrapText="1"/>
      <protection/>
    </xf>
    <xf numFmtId="49" fontId="9" fillId="0" borderId="104" xfId="102" applyNumberFormat="1" applyFont="1" applyFill="1" applyBorder="1" applyAlignment="1">
      <alignment horizontal="left" vertical="center" wrapText="1"/>
      <protection/>
    </xf>
    <xf numFmtId="0" fontId="9" fillId="0" borderId="81" xfId="102" applyFont="1" applyFill="1" applyBorder="1" applyAlignment="1">
      <alignment vertical="center" wrapText="1"/>
      <protection/>
    </xf>
    <xf numFmtId="49" fontId="9" fillId="0" borderId="160" xfId="102" applyNumberFormat="1" applyFont="1" applyFill="1" applyBorder="1" applyAlignment="1">
      <alignment horizontal="left" vertical="center" wrapText="1"/>
      <protection/>
    </xf>
    <xf numFmtId="0" fontId="9" fillId="55" borderId="71" xfId="102" applyFont="1" applyFill="1" applyBorder="1" applyAlignment="1">
      <alignment horizontal="distributed" vertical="center"/>
      <protection/>
    </xf>
    <xf numFmtId="0" fontId="5" fillId="55" borderId="0" xfId="0" applyFont="1" applyFill="1" applyAlignment="1">
      <alignment vertical="center"/>
    </xf>
    <xf numFmtId="0" fontId="9" fillId="55" borderId="71" xfId="0" applyFont="1" applyFill="1" applyBorder="1" applyAlignment="1">
      <alignment vertical="center"/>
    </xf>
    <xf numFmtId="0" fontId="5" fillId="55" borderId="133" xfId="0" applyFont="1" applyFill="1" applyBorder="1" applyAlignment="1">
      <alignment vertical="center"/>
    </xf>
    <xf numFmtId="0" fontId="9" fillId="0" borderId="69" xfId="102" applyFont="1" applyFill="1" applyBorder="1" applyAlignment="1">
      <alignment horizontal="left" vertical="center" wrapText="1"/>
      <protection/>
    </xf>
    <xf numFmtId="0" fontId="5" fillId="55" borderId="24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9" fillId="55" borderId="88" xfId="0" applyFont="1" applyFill="1" applyBorder="1" applyAlignment="1">
      <alignment vertical="center"/>
    </xf>
    <xf numFmtId="0" fontId="9" fillId="55" borderId="66" xfId="0" applyFont="1" applyFill="1" applyBorder="1" applyAlignment="1">
      <alignment horizontal="distributed" vertical="center" wrapText="1"/>
    </xf>
    <xf numFmtId="182" fontId="9" fillId="55" borderId="66" xfId="0" applyNumberFormat="1" applyFont="1" applyFill="1" applyBorder="1" applyAlignment="1">
      <alignment horizontal="left" vertical="center" shrinkToFit="1"/>
    </xf>
    <xf numFmtId="0" fontId="9" fillId="55" borderId="100" xfId="102" applyFont="1" applyFill="1" applyBorder="1" applyAlignment="1">
      <alignment horizontal="left" vertical="center" wrapText="1"/>
      <protection/>
    </xf>
    <xf numFmtId="0" fontId="9" fillId="55" borderId="161" xfId="0" applyFont="1" applyFill="1" applyBorder="1" applyAlignment="1">
      <alignment vertical="center"/>
    </xf>
    <xf numFmtId="0" fontId="9" fillId="55" borderId="162" xfId="0" applyFont="1" applyFill="1" applyBorder="1" applyAlignment="1">
      <alignment horizontal="left" vertical="center"/>
    </xf>
    <xf numFmtId="0" fontId="9" fillId="55" borderId="162" xfId="0" applyFont="1" applyFill="1" applyBorder="1" applyAlignment="1">
      <alignment vertical="center"/>
    </xf>
    <xf numFmtId="0" fontId="9" fillId="55" borderId="163" xfId="0" applyFont="1" applyFill="1" applyBorder="1" applyAlignment="1">
      <alignment vertical="center"/>
    </xf>
    <xf numFmtId="0" fontId="9" fillId="55" borderId="65" xfId="0" applyFont="1" applyFill="1" applyBorder="1" applyAlignment="1">
      <alignment vertical="center"/>
    </xf>
    <xf numFmtId="0" fontId="9" fillId="55" borderId="118" xfId="102" applyFont="1" applyFill="1" applyBorder="1" applyAlignment="1">
      <alignment horizontal="distributed" vertical="center" wrapText="1"/>
      <protection/>
    </xf>
    <xf numFmtId="0" fontId="9" fillId="55" borderId="118" xfId="0" applyFont="1" applyFill="1" applyBorder="1" applyAlignment="1">
      <alignment horizontal="distributed" vertical="center" wrapText="1"/>
    </xf>
    <xf numFmtId="0" fontId="9" fillId="55" borderId="83" xfId="102" applyFont="1" applyFill="1" applyBorder="1" applyAlignment="1">
      <alignment horizontal="left" vertical="center" wrapText="1"/>
      <protection/>
    </xf>
    <xf numFmtId="182" fontId="9" fillId="55" borderId="118" xfId="0" applyNumberFormat="1" applyFont="1" applyFill="1" applyBorder="1" applyAlignment="1">
      <alignment horizontal="left" vertical="center" shrinkToFit="1"/>
    </xf>
    <xf numFmtId="49" fontId="9" fillId="55" borderId="65" xfId="102" applyNumberFormat="1" applyFont="1" applyFill="1" applyBorder="1" applyAlignment="1">
      <alignment horizontal="center" vertical="center" wrapText="1"/>
      <protection/>
    </xf>
    <xf numFmtId="49" fontId="9" fillId="55" borderId="66" xfId="102" applyNumberFormat="1" applyFont="1" applyFill="1" applyBorder="1" applyAlignment="1">
      <alignment vertical="center" wrapText="1"/>
      <protection/>
    </xf>
    <xf numFmtId="0" fontId="9" fillId="55" borderId="71" xfId="102" applyFont="1" applyFill="1" applyBorder="1" applyAlignment="1">
      <alignment horizontal="center" vertical="center"/>
      <protection/>
    </xf>
    <xf numFmtId="182" fontId="9" fillId="55" borderId="71" xfId="0" applyNumberFormat="1" applyFont="1" applyFill="1" applyBorder="1" applyAlignment="1">
      <alignment horizontal="left" vertical="center" shrinkToFit="1"/>
    </xf>
    <xf numFmtId="0" fontId="9" fillId="55" borderId="71" xfId="102" applyFont="1" applyFill="1" applyBorder="1" applyAlignment="1">
      <alignment horizontal="center" vertical="center" wrapText="1"/>
      <protection/>
    </xf>
    <xf numFmtId="0" fontId="9" fillId="55" borderId="87" xfId="0" applyFont="1" applyFill="1" applyBorder="1" applyAlignment="1">
      <alignment horizontal="center" vertical="center" wrapText="1"/>
    </xf>
    <xf numFmtId="0" fontId="9" fillId="55" borderId="164" xfId="0" applyFont="1" applyFill="1" applyBorder="1" applyAlignment="1">
      <alignment vertical="center"/>
    </xf>
    <xf numFmtId="0" fontId="9" fillId="55" borderId="132" xfId="0" applyFont="1" applyFill="1" applyBorder="1" applyAlignment="1">
      <alignment vertical="center"/>
    </xf>
    <xf numFmtId="0" fontId="9" fillId="55" borderId="118" xfId="0" applyFont="1" applyFill="1" applyBorder="1" applyAlignment="1">
      <alignment vertical="center"/>
    </xf>
    <xf numFmtId="0" fontId="9" fillId="55" borderId="165" xfId="0" applyFont="1" applyFill="1" applyBorder="1" applyAlignment="1">
      <alignment vertical="center"/>
    </xf>
    <xf numFmtId="0" fontId="9" fillId="55" borderId="71" xfId="0" applyFont="1" applyFill="1" applyBorder="1" applyAlignment="1">
      <alignment horizontal="distributed" vertical="center" wrapText="1"/>
    </xf>
    <xf numFmtId="0" fontId="9" fillId="55" borderId="67" xfId="0" applyFont="1" applyFill="1" applyBorder="1" applyAlignment="1">
      <alignment horizontal="left" vertical="center" wrapText="1"/>
    </xf>
    <xf numFmtId="0" fontId="6" fillId="55" borderId="66" xfId="0" applyFont="1" applyFill="1" applyBorder="1" applyAlignment="1">
      <alignment vertical="center" wrapText="1"/>
    </xf>
    <xf numFmtId="0" fontId="9" fillId="55" borderId="100" xfId="0" applyFont="1" applyFill="1" applyBorder="1" applyAlignment="1">
      <alignment horizontal="left" vertical="center" wrapText="1"/>
    </xf>
    <xf numFmtId="0" fontId="10" fillId="55" borderId="71" xfId="0" applyFont="1" applyFill="1" applyBorder="1" applyAlignment="1">
      <alignment vertical="center" wrapText="1"/>
    </xf>
    <xf numFmtId="0" fontId="9" fillId="55" borderId="66" xfId="102" applyNumberFormat="1" applyFont="1" applyFill="1" applyBorder="1" applyAlignment="1">
      <alignment horizontal="distributed" vertical="center" wrapText="1"/>
      <protection/>
    </xf>
    <xf numFmtId="182" fontId="9" fillId="55" borderId="66" xfId="102" applyNumberFormat="1" applyFont="1" applyFill="1" applyBorder="1" applyAlignment="1">
      <alignment horizontal="left" vertical="center" shrinkToFit="1"/>
      <protection/>
    </xf>
    <xf numFmtId="0" fontId="9" fillId="55" borderId="124" xfId="0" applyFont="1" applyFill="1" applyBorder="1" applyAlignment="1">
      <alignment horizontal="left" vertical="center" wrapText="1"/>
    </xf>
    <xf numFmtId="49" fontId="9" fillId="55" borderId="65" xfId="102" applyNumberFormat="1" applyFont="1" applyFill="1" applyBorder="1" applyAlignment="1">
      <alignment vertical="center"/>
      <protection/>
    </xf>
    <xf numFmtId="0" fontId="9" fillId="55" borderId="66" xfId="0" applyNumberFormat="1" applyFont="1" applyFill="1" applyBorder="1" applyAlignment="1">
      <alignment horizontal="center" vertical="center"/>
    </xf>
    <xf numFmtId="0" fontId="9" fillId="55" borderId="66" xfId="0" applyNumberFormat="1" applyFont="1" applyFill="1" applyBorder="1" applyAlignment="1">
      <alignment vertical="center" wrapText="1"/>
    </xf>
    <xf numFmtId="0" fontId="9" fillId="55" borderId="138" xfId="102" applyFont="1" applyFill="1" applyBorder="1" applyAlignment="1">
      <alignment horizontal="left" vertical="center" wrapText="1"/>
      <protection/>
    </xf>
    <xf numFmtId="49" fontId="9" fillId="55" borderId="65" xfId="102" applyNumberFormat="1" applyFont="1" applyFill="1" applyBorder="1" applyAlignment="1">
      <alignment horizontal="left" vertical="center" wrapText="1"/>
      <protection/>
    </xf>
    <xf numFmtId="0" fontId="9" fillId="55" borderId="137" xfId="102" applyFont="1" applyFill="1" applyBorder="1" applyAlignment="1">
      <alignment horizontal="left" vertical="center" wrapText="1"/>
      <protection/>
    </xf>
    <xf numFmtId="0" fontId="9" fillId="55" borderId="91" xfId="0" applyFont="1" applyFill="1" applyBorder="1" applyAlignment="1">
      <alignment vertical="center"/>
    </xf>
    <xf numFmtId="0" fontId="5" fillId="55" borderId="0" xfId="0" applyNumberFormat="1" applyFont="1" applyFill="1" applyAlignment="1">
      <alignment vertical="center"/>
    </xf>
    <xf numFmtId="0" fontId="9" fillId="55" borderId="66" xfId="0" applyNumberFormat="1" applyFont="1" applyFill="1" applyBorder="1" applyAlignment="1">
      <alignment horizontal="distributed" vertical="center" wrapText="1"/>
    </xf>
    <xf numFmtId="0" fontId="9" fillId="57" borderId="66" xfId="102" applyNumberFormat="1" applyFont="1" applyFill="1" applyBorder="1" applyAlignment="1">
      <alignment horizontal="distributed" vertical="center" wrapText="1"/>
      <protection/>
    </xf>
    <xf numFmtId="0" fontId="9" fillId="55" borderId="124" xfId="0" applyNumberFormat="1" applyFont="1" applyFill="1" applyBorder="1" applyAlignment="1">
      <alignment horizontal="left" vertical="center" wrapText="1"/>
    </xf>
    <xf numFmtId="0" fontId="9" fillId="55" borderId="65" xfId="0" applyNumberFormat="1" applyFont="1" applyFill="1" applyBorder="1" applyAlignment="1">
      <alignment vertical="center"/>
    </xf>
    <xf numFmtId="0" fontId="9" fillId="55" borderId="66" xfId="0" applyNumberFormat="1" applyFont="1" applyFill="1" applyBorder="1" applyAlignment="1">
      <alignment horizontal="left" vertical="center"/>
    </xf>
    <xf numFmtId="0" fontId="9" fillId="55" borderId="66" xfId="0" applyNumberFormat="1" applyFont="1" applyFill="1" applyBorder="1" applyAlignment="1">
      <alignment vertical="center"/>
    </xf>
    <xf numFmtId="0" fontId="9" fillId="55" borderId="67" xfId="0" applyNumberFormat="1" applyFont="1" applyFill="1" applyBorder="1" applyAlignment="1">
      <alignment vertical="center"/>
    </xf>
    <xf numFmtId="0" fontId="9" fillId="55" borderId="67" xfId="0" applyNumberFormat="1" applyFont="1" applyFill="1" applyBorder="1" applyAlignment="1">
      <alignment horizontal="left" vertical="center" wrapText="1"/>
    </xf>
    <xf numFmtId="180" fontId="9" fillId="55" borderId="66" xfId="102" applyNumberFormat="1" applyFont="1" applyFill="1" applyBorder="1" applyAlignment="1">
      <alignment horizontal="center" vertical="center" wrapText="1"/>
      <protection/>
    </xf>
    <xf numFmtId="0" fontId="9" fillId="55" borderId="166" xfId="0" applyFont="1" applyFill="1" applyBorder="1" applyAlignment="1">
      <alignment vertical="center"/>
    </xf>
    <xf numFmtId="0" fontId="9" fillId="57" borderId="66" xfId="102" applyNumberFormat="1" applyFont="1" applyFill="1" applyBorder="1" applyAlignment="1">
      <alignment horizontal="left" vertical="center" wrapText="1"/>
      <protection/>
    </xf>
    <xf numFmtId="182" fontId="9" fillId="57" borderId="66" xfId="102" applyNumberFormat="1" applyFont="1" applyFill="1" applyBorder="1" applyAlignment="1">
      <alignment horizontal="center" vertical="center" shrinkToFit="1"/>
      <protection/>
    </xf>
    <xf numFmtId="180" fontId="9" fillId="57" borderId="66" xfId="102" applyNumberFormat="1" applyFont="1" applyFill="1" applyBorder="1" applyAlignment="1">
      <alignment horizontal="center" vertical="center" wrapText="1"/>
      <protection/>
    </xf>
    <xf numFmtId="0" fontId="9" fillId="57" borderId="138" xfId="102" applyNumberFormat="1" applyFont="1" applyFill="1" applyBorder="1" applyAlignment="1">
      <alignment horizontal="left" vertical="center" wrapText="1"/>
      <protection/>
    </xf>
    <xf numFmtId="0" fontId="9" fillId="57" borderId="66" xfId="0" applyNumberFormat="1" applyFont="1" applyFill="1" applyBorder="1" applyAlignment="1">
      <alignment vertical="center" wrapText="1"/>
    </xf>
    <xf numFmtId="0" fontId="9" fillId="57" borderId="124" xfId="0" applyNumberFormat="1" applyFont="1" applyFill="1" applyBorder="1" applyAlignment="1">
      <alignment horizontal="left" vertical="center" wrapText="1"/>
    </xf>
    <xf numFmtId="49" fontId="9" fillId="57" borderId="69" xfId="102" applyNumberFormat="1" applyFont="1" applyFill="1" applyBorder="1" applyAlignment="1">
      <alignment horizontal="left" vertical="center" wrapText="1"/>
      <protection/>
    </xf>
    <xf numFmtId="0" fontId="9" fillId="57" borderId="69" xfId="102" applyNumberFormat="1" applyFont="1" applyFill="1" applyBorder="1" applyAlignment="1">
      <alignment horizontal="left" vertical="center" wrapText="1"/>
      <protection/>
    </xf>
    <xf numFmtId="49" fontId="9" fillId="55" borderId="71" xfId="102" applyNumberFormat="1" applyFont="1" applyFill="1" applyBorder="1" applyAlignment="1">
      <alignment horizontal="left" vertical="center" wrapText="1"/>
      <protection/>
    </xf>
    <xf numFmtId="0" fontId="9" fillId="55" borderId="133" xfId="102" applyFont="1" applyFill="1" applyBorder="1" applyAlignment="1">
      <alignment horizontal="left" vertical="center" wrapText="1"/>
      <protection/>
    </xf>
    <xf numFmtId="49" fontId="9" fillId="55" borderId="86" xfId="102" applyNumberFormat="1" applyFont="1" applyFill="1" applyBorder="1" applyAlignment="1">
      <alignment horizontal="left" vertical="center"/>
      <protection/>
    </xf>
    <xf numFmtId="0" fontId="9" fillId="55" borderId="66" xfId="0" applyFont="1" applyFill="1" applyBorder="1" applyAlignment="1">
      <alignment vertical="center" shrinkToFit="1"/>
    </xf>
    <xf numFmtId="0" fontId="9" fillId="55" borderId="65" xfId="0" applyFont="1" applyFill="1" applyBorder="1" applyAlignment="1">
      <alignment horizontal="center" vertical="center"/>
    </xf>
    <xf numFmtId="0" fontId="9" fillId="55" borderId="83" xfId="0" applyFont="1" applyFill="1" applyBorder="1" applyAlignment="1">
      <alignment horizontal="distributed" vertical="center" wrapText="1"/>
    </xf>
    <xf numFmtId="0" fontId="9" fillId="55" borderId="83" xfId="0" applyFont="1" applyFill="1" applyBorder="1" applyAlignment="1">
      <alignment vertical="center" wrapText="1"/>
    </xf>
    <xf numFmtId="182" fontId="9" fillId="55" borderId="83" xfId="0" applyNumberFormat="1" applyFont="1" applyFill="1" applyBorder="1" applyAlignment="1">
      <alignment horizontal="left" vertical="center" shrinkToFit="1"/>
    </xf>
    <xf numFmtId="0" fontId="9" fillId="55" borderId="83" xfId="0" applyFont="1" applyFill="1" applyBorder="1" applyAlignment="1">
      <alignment horizontal="center" vertical="center"/>
    </xf>
    <xf numFmtId="0" fontId="9" fillId="55" borderId="44" xfId="0" applyFont="1" applyFill="1" applyBorder="1" applyAlignment="1">
      <alignment vertical="center"/>
    </xf>
    <xf numFmtId="0" fontId="9" fillId="55" borderId="66" xfId="0" applyFont="1" applyFill="1" applyBorder="1" applyAlignment="1">
      <alignment vertical="center"/>
    </xf>
    <xf numFmtId="0" fontId="9" fillId="55" borderId="67" xfId="0" applyFont="1" applyFill="1" applyBorder="1" applyAlignment="1">
      <alignment vertical="center"/>
    </xf>
    <xf numFmtId="0" fontId="9" fillId="55" borderId="72" xfId="0" applyFont="1" applyFill="1" applyBorder="1" applyAlignment="1">
      <alignment horizontal="center" vertical="center"/>
    </xf>
    <xf numFmtId="182" fontId="9" fillId="55" borderId="118" xfId="102" applyNumberFormat="1" applyFont="1" applyFill="1" applyBorder="1" applyAlignment="1">
      <alignment horizontal="center" vertical="center" shrinkToFit="1"/>
      <protection/>
    </xf>
    <xf numFmtId="0" fontId="9" fillId="55" borderId="118" xfId="102" applyFont="1" applyFill="1" applyBorder="1" applyAlignment="1">
      <alignment horizontal="center" vertical="center" wrapText="1"/>
      <protection/>
    </xf>
    <xf numFmtId="0" fontId="9" fillId="55" borderId="57" xfId="0" applyFont="1" applyFill="1" applyBorder="1" applyAlignment="1">
      <alignment horizontal="distributed" vertical="center" wrapText="1"/>
    </xf>
    <xf numFmtId="0" fontId="9" fillId="55" borderId="57" xfId="0" applyFont="1" applyFill="1" applyBorder="1" applyAlignment="1">
      <alignment vertical="center" wrapText="1"/>
    </xf>
    <xf numFmtId="182" fontId="9" fillId="55" borderId="57" xfId="0" applyNumberFormat="1" applyFont="1" applyFill="1" applyBorder="1" applyAlignment="1">
      <alignment horizontal="left" vertical="center" shrinkToFit="1"/>
    </xf>
    <xf numFmtId="0" fontId="9" fillId="55" borderId="57" xfId="0" applyFont="1" applyFill="1" applyBorder="1" applyAlignment="1">
      <alignment horizontal="center" vertical="center"/>
    </xf>
    <xf numFmtId="0" fontId="9" fillId="55" borderId="58" xfId="0" applyFont="1" applyFill="1" applyBorder="1" applyAlignment="1">
      <alignment horizontal="left" vertical="center" wrapText="1"/>
    </xf>
    <xf numFmtId="190" fontId="9" fillId="55" borderId="19" xfId="0" applyNumberFormat="1" applyFont="1" applyFill="1" applyBorder="1" applyAlignment="1">
      <alignment vertical="center"/>
    </xf>
    <xf numFmtId="0" fontId="9" fillId="55" borderId="72" xfId="102" applyFont="1" applyFill="1" applyBorder="1" applyAlignment="1">
      <alignment vertical="center" wrapText="1"/>
      <protection/>
    </xf>
    <xf numFmtId="0" fontId="9" fillId="55" borderId="57" xfId="0" applyFont="1" applyFill="1" applyBorder="1" applyAlignment="1">
      <alignment horizontal="left" vertical="center" wrapText="1"/>
    </xf>
    <xf numFmtId="0" fontId="6" fillId="55" borderId="58" xfId="102" applyFont="1" applyFill="1" applyBorder="1" applyAlignment="1">
      <alignment vertical="center" wrapText="1"/>
      <protection/>
    </xf>
    <xf numFmtId="49" fontId="9" fillId="55" borderId="139" xfId="102" applyNumberFormat="1" applyFont="1" applyFill="1" applyBorder="1" applyAlignment="1">
      <alignment horizontal="left" vertical="center" wrapText="1"/>
      <protection/>
    </xf>
    <xf numFmtId="0" fontId="9" fillId="55" borderId="86" xfId="102" applyFont="1" applyFill="1" applyBorder="1" applyAlignment="1">
      <alignment vertical="center"/>
      <protection/>
    </xf>
    <xf numFmtId="0" fontId="9" fillId="55" borderId="71" xfId="102" applyFont="1" applyFill="1" applyBorder="1" applyAlignment="1">
      <alignment vertical="center"/>
      <protection/>
    </xf>
    <xf numFmtId="49" fontId="9" fillId="55" borderId="71" xfId="102" applyNumberFormat="1" applyFont="1" applyFill="1" applyBorder="1" applyAlignment="1">
      <alignment vertical="center" wrapText="1"/>
      <protection/>
    </xf>
    <xf numFmtId="190" fontId="5" fillId="55" borderId="26" xfId="0" applyNumberFormat="1" applyFont="1" applyFill="1" applyBorder="1" applyAlignment="1">
      <alignment vertical="center"/>
    </xf>
    <xf numFmtId="190" fontId="5" fillId="55" borderId="27" xfId="0" applyNumberFormat="1" applyFont="1" applyFill="1" applyBorder="1" applyAlignment="1">
      <alignment vertical="center"/>
    </xf>
    <xf numFmtId="193" fontId="9" fillId="55" borderId="66" xfId="102" applyNumberFormat="1" applyFont="1" applyFill="1" applyBorder="1" applyAlignment="1">
      <alignment horizontal="center" vertical="center" wrapText="1"/>
      <protection/>
    </xf>
    <xf numFmtId="0" fontId="5" fillId="10" borderId="167" xfId="0" applyFont="1" applyFill="1" applyBorder="1" applyAlignment="1">
      <alignment vertical="center"/>
    </xf>
    <xf numFmtId="49" fontId="9" fillId="10" borderId="168" xfId="102" applyNumberFormat="1" applyFont="1" applyFill="1" applyBorder="1" applyAlignment="1">
      <alignment horizontal="center" vertical="center" wrapText="1"/>
      <protection/>
    </xf>
    <xf numFmtId="0" fontId="9" fillId="10" borderId="168" xfId="102" applyFont="1" applyFill="1" applyBorder="1" applyAlignment="1">
      <alignment horizontal="center" vertical="center"/>
      <protection/>
    </xf>
    <xf numFmtId="49" fontId="9" fillId="10" borderId="169" xfId="102" applyNumberFormat="1" applyFont="1" applyFill="1" applyBorder="1" applyAlignment="1">
      <alignment horizontal="center" vertical="center" wrapText="1"/>
      <protection/>
    </xf>
    <xf numFmtId="0" fontId="9" fillId="55" borderId="100" xfId="102" applyFont="1" applyFill="1" applyBorder="1" applyAlignment="1">
      <alignment vertical="center"/>
      <protection/>
    </xf>
    <xf numFmtId="0" fontId="9" fillId="55" borderId="64" xfId="102" applyFont="1" applyFill="1" applyBorder="1" applyAlignment="1">
      <alignment horizontal="center" vertical="center" wrapText="1"/>
      <protection/>
    </xf>
    <xf numFmtId="0" fontId="6" fillId="55" borderId="67" xfId="102" applyFont="1" applyFill="1" applyBorder="1" applyAlignment="1">
      <alignment horizontal="center" vertical="center" wrapText="1"/>
      <protection/>
    </xf>
    <xf numFmtId="0" fontId="6" fillId="55" borderId="25" xfId="0" applyFont="1" applyFill="1" applyBorder="1" applyAlignment="1">
      <alignment horizontal="center" vertical="center"/>
    </xf>
    <xf numFmtId="0" fontId="6" fillId="55" borderId="170" xfId="0" applyFont="1" applyFill="1" applyBorder="1" applyAlignment="1">
      <alignment horizontal="center" vertical="center"/>
    </xf>
    <xf numFmtId="0" fontId="6" fillId="55" borderId="171" xfId="0" applyFont="1" applyFill="1" applyBorder="1" applyAlignment="1">
      <alignment horizontal="center" vertical="center"/>
    </xf>
    <xf numFmtId="0" fontId="6" fillId="55" borderId="172" xfId="0" applyFont="1" applyFill="1" applyBorder="1" applyAlignment="1">
      <alignment horizontal="center" vertical="center"/>
    </xf>
    <xf numFmtId="0" fontId="9" fillId="55" borderId="8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0" fontId="6" fillId="0" borderId="172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8" xfId="0" applyFont="1" applyFill="1" applyBorder="1" applyAlignment="1">
      <alignment vertical="center"/>
    </xf>
    <xf numFmtId="0" fontId="9" fillId="55" borderId="88" xfId="0" applyFont="1" applyFill="1" applyBorder="1" applyAlignment="1">
      <alignment vertical="center"/>
    </xf>
    <xf numFmtId="0" fontId="0" fillId="55" borderId="88" xfId="0" applyFont="1" applyFill="1" applyBorder="1" applyAlignment="1">
      <alignment vertical="center"/>
    </xf>
    <xf numFmtId="0" fontId="9" fillId="55" borderId="123" xfId="0" applyFont="1" applyFill="1" applyBorder="1" applyAlignment="1">
      <alignment horizontal="center" vertical="center" wrapText="1"/>
    </xf>
    <xf numFmtId="0" fontId="9" fillId="55" borderId="87" xfId="0" applyFont="1" applyFill="1" applyBorder="1" applyAlignment="1">
      <alignment horizontal="center" vertical="center" wrapText="1"/>
    </xf>
    <xf numFmtId="0" fontId="9" fillId="55" borderId="86" xfId="0" applyFont="1" applyFill="1" applyBorder="1" applyAlignment="1">
      <alignment horizontal="center" vertical="center" wrapText="1"/>
    </xf>
    <xf numFmtId="0" fontId="9" fillId="55" borderId="75" xfId="0" applyFont="1" applyFill="1" applyBorder="1" applyAlignment="1">
      <alignment horizontal="center" vertical="center" wrapText="1"/>
    </xf>
    <xf numFmtId="0" fontId="9" fillId="55" borderId="86" xfId="0" applyFont="1" applyFill="1" applyBorder="1" applyAlignment="1">
      <alignment horizontal="center" vertical="center"/>
    </xf>
    <xf numFmtId="0" fontId="29" fillId="55" borderId="173" xfId="0" applyFont="1" applyFill="1" applyBorder="1" applyAlignment="1">
      <alignment horizontal="left" vertical="center" wrapText="1"/>
    </xf>
    <xf numFmtId="0" fontId="29" fillId="55" borderId="174" xfId="0" applyFont="1" applyFill="1" applyBorder="1" applyAlignment="1">
      <alignment horizontal="left" vertical="center" wrapText="1"/>
    </xf>
    <xf numFmtId="0" fontId="29" fillId="55" borderId="174" xfId="0" applyFont="1" applyFill="1" applyBorder="1" applyAlignment="1">
      <alignment horizontal="left" vertical="center"/>
    </xf>
    <xf numFmtId="0" fontId="29" fillId="55" borderId="175" xfId="0" applyFont="1" applyFill="1" applyBorder="1" applyAlignment="1">
      <alignment horizontal="left" vertical="center"/>
    </xf>
    <xf numFmtId="0" fontId="29" fillId="55" borderId="176" xfId="0" applyFont="1" applyFill="1" applyBorder="1" applyAlignment="1">
      <alignment horizontal="left" vertical="center"/>
    </xf>
    <xf numFmtId="0" fontId="29" fillId="55" borderId="0" xfId="0" applyFont="1" applyFill="1" applyBorder="1" applyAlignment="1">
      <alignment horizontal="left" vertical="center"/>
    </xf>
    <xf numFmtId="0" fontId="29" fillId="55" borderId="177" xfId="0" applyFont="1" applyFill="1" applyBorder="1" applyAlignment="1">
      <alignment horizontal="left" vertical="center"/>
    </xf>
    <xf numFmtId="0" fontId="29" fillId="55" borderId="178" xfId="0" applyFont="1" applyFill="1" applyBorder="1" applyAlignment="1">
      <alignment horizontal="left" vertical="center"/>
    </xf>
    <xf numFmtId="0" fontId="29" fillId="55" borderId="130" xfId="0" applyFont="1" applyFill="1" applyBorder="1" applyAlignment="1">
      <alignment horizontal="left" vertical="center"/>
    </xf>
    <xf numFmtId="0" fontId="29" fillId="55" borderId="17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55" borderId="0" xfId="0" applyFont="1" applyFill="1" applyBorder="1" applyAlignment="1">
      <alignment horizontal="left" vertical="center"/>
    </xf>
    <xf numFmtId="0" fontId="0" fillId="55" borderId="0" xfId="0" applyFont="1" applyFill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_Sheet3" xfId="102"/>
    <cellStyle name="Followed Hyperlink" xfId="103"/>
    <cellStyle name="良い" xfId="104"/>
    <cellStyle name="良い 2" xfId="105"/>
  </cellStyles>
  <dxfs count="19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13" sqref="B13"/>
      <selection pane="topRight" activeCell="O10" activeCellId="2" sqref="A10 K10 O10"/>
    </sheetView>
  </sheetViews>
  <sheetFormatPr defaultColWidth="39.375" defaultRowHeight="13.5"/>
  <cols>
    <col min="1" max="3" width="16.25390625" style="52" customWidth="1"/>
    <col min="4" max="4" width="11.25390625" style="52" customWidth="1"/>
    <col min="5" max="5" width="15.00390625" style="52" customWidth="1"/>
    <col min="6" max="6" width="5.625" style="52" customWidth="1"/>
    <col min="7" max="7" width="11.875" style="52" customWidth="1"/>
    <col min="8" max="8" width="5.625" style="52" hidden="1" customWidth="1"/>
    <col min="9" max="9" width="8.125" style="52" customWidth="1"/>
    <col min="10" max="10" width="12.00390625" style="52" customWidth="1"/>
    <col min="11" max="11" width="7.375" style="52" bestFit="1" customWidth="1"/>
    <col min="12" max="13" width="10.375" style="52" bestFit="1" customWidth="1"/>
    <col min="14" max="14" width="18.875" style="52" bestFit="1" customWidth="1"/>
    <col min="15" max="15" width="21.00390625" style="52" bestFit="1" customWidth="1"/>
    <col min="16" max="16" width="9.625" style="52" customWidth="1"/>
    <col min="17" max="17" width="12.125" style="52" customWidth="1"/>
    <col min="18" max="18" width="5.25390625" style="52" customWidth="1"/>
    <col min="19" max="16384" width="39.375" style="52" customWidth="1"/>
  </cols>
  <sheetData>
    <row r="1" spans="1:17" ht="12.75">
      <c r="A1" s="224" t="s">
        <v>360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4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225" t="s">
        <v>361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0"/>
      <c r="B5" s="838" t="str">
        <f>"〔施設"&amp;C6&amp;"（公立"&amp;C7&amp;"、"&amp;"私立"&amp;C8&amp;"）〕"</f>
        <v>〔施設1（公立0、私立1）〕</v>
      </c>
      <c r="C5" s="838"/>
      <c r="D5" s="50"/>
      <c r="E5" s="50">
        <f>IF(H11=E6,"","おかしいぞ～？")</f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7</v>
      </c>
      <c r="C6" s="56">
        <f>C7+C8</f>
        <v>1</v>
      </c>
      <c r="D6" s="144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5" t="s">
        <v>9</v>
      </c>
      <c r="C7" s="56">
        <f>COUNTIF($P$10:$P$10,B7)</f>
        <v>0</v>
      </c>
      <c r="D7" s="144"/>
      <c r="E7" s="14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3" customFormat="1" ht="13.5" customHeight="1">
      <c r="A8" s="54"/>
      <c r="B8" s="59" t="s">
        <v>10</v>
      </c>
      <c r="C8" s="60">
        <f>COUNTIF($P$10:$P$10,B8)</f>
        <v>1</v>
      </c>
      <c r="D8" s="226"/>
      <c r="E8" s="223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8" t="s">
        <v>26</v>
      </c>
      <c r="B9" s="99" t="s">
        <v>27</v>
      </c>
      <c r="C9" s="99" t="s">
        <v>28</v>
      </c>
      <c r="D9" s="99" t="s">
        <v>11</v>
      </c>
      <c r="E9" s="99" t="s">
        <v>12</v>
      </c>
      <c r="F9" s="100" t="s">
        <v>0</v>
      </c>
      <c r="G9" s="99" t="s">
        <v>29</v>
      </c>
      <c r="H9" s="99" t="s">
        <v>34</v>
      </c>
      <c r="I9" s="101" t="s">
        <v>30</v>
      </c>
      <c r="J9" s="227" t="s">
        <v>31</v>
      </c>
      <c r="K9" s="102" t="s">
        <v>32</v>
      </c>
      <c r="L9" s="103" t="s">
        <v>296</v>
      </c>
      <c r="M9" s="103" t="s">
        <v>297</v>
      </c>
      <c r="N9" s="103" t="s">
        <v>54</v>
      </c>
      <c r="O9" s="104" t="s">
        <v>33</v>
      </c>
      <c r="P9" s="103" t="s">
        <v>55</v>
      </c>
      <c r="Q9" s="105" t="s">
        <v>56</v>
      </c>
    </row>
    <row r="10" spans="1:17" s="5" customFormat="1" ht="42" customHeight="1">
      <c r="A10" s="392" t="s">
        <v>847</v>
      </c>
      <c r="B10" s="393" t="s">
        <v>1521</v>
      </c>
      <c r="C10" s="393" t="s">
        <v>1521</v>
      </c>
      <c r="D10" s="393" t="s">
        <v>1522</v>
      </c>
      <c r="E10" s="394" t="str">
        <f>M10&amp;N10</f>
        <v>山口市大手町9番6号</v>
      </c>
      <c r="F10" s="394" t="s">
        <v>365</v>
      </c>
      <c r="G10" s="395">
        <v>36708</v>
      </c>
      <c r="H10" s="396"/>
      <c r="I10" s="397" t="s">
        <v>595</v>
      </c>
      <c r="J10" s="398"/>
      <c r="K10" s="399" t="s">
        <v>129</v>
      </c>
      <c r="L10" s="400" t="s">
        <v>1523</v>
      </c>
      <c r="M10" s="400" t="s">
        <v>69</v>
      </c>
      <c r="N10" s="401" t="s">
        <v>298</v>
      </c>
      <c r="O10" s="401" t="s">
        <v>1524</v>
      </c>
      <c r="P10" s="402" t="str">
        <f>IF(Q10="","",IF(OR(Q10="国",Q10="県",Q10="市町",Q10="組合その他"),"（公立）","（私立）"))</f>
        <v>（私立）</v>
      </c>
      <c r="Q10" s="403" t="s">
        <v>61</v>
      </c>
    </row>
    <row r="11" spans="1:8" ht="12.75">
      <c r="A11" s="53">
        <f>COUNTA(A10:A10)</f>
        <v>1</v>
      </c>
      <c r="H11" s="53">
        <f>SUM(H10:H10)</f>
        <v>0</v>
      </c>
    </row>
    <row r="12" spans="1:14" ht="13.5" thickBot="1">
      <c r="A12" s="72" t="s">
        <v>65</v>
      </c>
      <c r="C12" s="73" t="s">
        <v>66</v>
      </c>
      <c r="H12" s="72" t="s">
        <v>67</v>
      </c>
      <c r="N12" s="73" t="s">
        <v>68</v>
      </c>
    </row>
    <row r="13" spans="1:17" s="53" customFormat="1" ht="13.5" customHeight="1" thickTop="1">
      <c r="A13" s="52"/>
      <c r="B13" s="52"/>
      <c r="C13" s="74" t="s">
        <v>96</v>
      </c>
      <c r="D13" s="75">
        <f aca="true" t="shared" si="0" ref="D13:D25">COUNTIF($M$10:$M$10,C13)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76"/>
      <c r="O13" s="77" t="s">
        <v>56</v>
      </c>
      <c r="P13" s="77" t="s">
        <v>7</v>
      </c>
      <c r="Q13" s="78" t="s">
        <v>34</v>
      </c>
    </row>
    <row r="14" spans="3:17" ht="12.75">
      <c r="C14" s="79" t="s">
        <v>100</v>
      </c>
      <c r="D14" s="80">
        <f t="shared" si="0"/>
        <v>0</v>
      </c>
      <c r="N14" s="834" t="s">
        <v>9</v>
      </c>
      <c r="O14" s="81" t="s">
        <v>57</v>
      </c>
      <c r="P14" s="81">
        <f aca="true" t="shared" si="1" ref="P14:P21">COUNTIF($Q$10:$Q$10,O14)</f>
        <v>0</v>
      </c>
      <c r="Q14" s="82">
        <f aca="true" t="shared" si="2" ref="Q14:Q21">SUMIF($Q$10:$Q$10,O14,$H$10:$H$10)</f>
        <v>0</v>
      </c>
    </row>
    <row r="15" spans="3:17" ht="12.75">
      <c r="C15" s="79" t="s">
        <v>69</v>
      </c>
      <c r="D15" s="80">
        <f t="shared" si="0"/>
        <v>1</v>
      </c>
      <c r="N15" s="835"/>
      <c r="O15" s="81" t="s">
        <v>58</v>
      </c>
      <c r="P15" s="81">
        <f t="shared" si="1"/>
        <v>0</v>
      </c>
      <c r="Q15" s="82">
        <f t="shared" si="2"/>
        <v>0</v>
      </c>
    </row>
    <row r="16" spans="3:17" ht="12.75">
      <c r="C16" s="79" t="s">
        <v>95</v>
      </c>
      <c r="D16" s="80">
        <f t="shared" si="0"/>
        <v>0</v>
      </c>
      <c r="N16" s="835"/>
      <c r="O16" s="81" t="s">
        <v>59</v>
      </c>
      <c r="P16" s="81">
        <f t="shared" si="1"/>
        <v>0</v>
      </c>
      <c r="Q16" s="82">
        <f t="shared" si="2"/>
        <v>0</v>
      </c>
    </row>
    <row r="17" spans="3:17" ht="13.5" thickBot="1">
      <c r="C17" s="79" t="s">
        <v>125</v>
      </c>
      <c r="D17" s="80">
        <f t="shared" si="0"/>
        <v>0</v>
      </c>
      <c r="N17" s="836"/>
      <c r="O17" s="83" t="s">
        <v>60</v>
      </c>
      <c r="P17" s="83">
        <f t="shared" si="1"/>
        <v>0</v>
      </c>
      <c r="Q17" s="84">
        <f t="shared" si="2"/>
        <v>0</v>
      </c>
    </row>
    <row r="18" spans="3:17" ht="13.5" thickTop="1">
      <c r="C18" s="79" t="s">
        <v>13</v>
      </c>
      <c r="D18" s="80">
        <f t="shared" si="0"/>
        <v>0</v>
      </c>
      <c r="N18" s="835" t="s">
        <v>10</v>
      </c>
      <c r="O18" s="85" t="s">
        <v>61</v>
      </c>
      <c r="P18" s="85">
        <f t="shared" si="1"/>
        <v>1</v>
      </c>
      <c r="Q18" s="86">
        <f t="shared" si="2"/>
        <v>0</v>
      </c>
    </row>
    <row r="19" spans="3:17" ht="12.75">
      <c r="C19" s="79" t="s">
        <v>45</v>
      </c>
      <c r="D19" s="80">
        <f t="shared" si="0"/>
        <v>0</v>
      </c>
      <c r="N19" s="835"/>
      <c r="O19" s="81" t="s">
        <v>62</v>
      </c>
      <c r="P19" s="81">
        <f t="shared" si="1"/>
        <v>0</v>
      </c>
      <c r="Q19" s="82">
        <f t="shared" si="2"/>
        <v>0</v>
      </c>
    </row>
    <row r="20" spans="3:17" ht="12.75">
      <c r="C20" s="79" t="s">
        <v>123</v>
      </c>
      <c r="D20" s="80">
        <f t="shared" si="0"/>
        <v>0</v>
      </c>
      <c r="N20" s="835"/>
      <c r="O20" s="81" t="s">
        <v>63</v>
      </c>
      <c r="P20" s="81">
        <f t="shared" si="1"/>
        <v>0</v>
      </c>
      <c r="Q20" s="82">
        <f t="shared" si="2"/>
        <v>0</v>
      </c>
    </row>
    <row r="21" spans="3:17" ht="13.5" thickBot="1">
      <c r="C21" s="79" t="s">
        <v>99</v>
      </c>
      <c r="D21" s="80">
        <f t="shared" si="0"/>
        <v>0</v>
      </c>
      <c r="N21" s="837"/>
      <c r="O21" s="87" t="s">
        <v>64</v>
      </c>
      <c r="P21" s="87">
        <f t="shared" si="1"/>
        <v>0</v>
      </c>
      <c r="Q21" s="88">
        <f t="shared" si="2"/>
        <v>0</v>
      </c>
    </row>
    <row r="22" spans="3:17" ht="13.5" thickTop="1">
      <c r="C22" s="79" t="s">
        <v>101</v>
      </c>
      <c r="D22" s="80">
        <f t="shared" si="0"/>
        <v>0</v>
      </c>
      <c r="P22" s="89">
        <f>SUM(P14:P21)</f>
        <v>1</v>
      </c>
      <c r="Q22" s="89">
        <f>SUM(Q14:Q21)</f>
        <v>0</v>
      </c>
    </row>
    <row r="23" spans="3:4" ht="12.75">
      <c r="C23" s="79" t="s">
        <v>70</v>
      </c>
      <c r="D23" s="80">
        <f t="shared" si="0"/>
        <v>0</v>
      </c>
    </row>
    <row r="24" spans="3:4" ht="12.75">
      <c r="C24" s="79" t="s">
        <v>126</v>
      </c>
      <c r="D24" s="80">
        <f t="shared" si="0"/>
        <v>0</v>
      </c>
    </row>
    <row r="25" spans="3:4" ht="13.5" thickBot="1">
      <c r="C25" s="90" t="s">
        <v>52</v>
      </c>
      <c r="D25" s="91">
        <f t="shared" si="0"/>
        <v>0</v>
      </c>
    </row>
    <row r="26" spans="3:4" ht="13.5" thickBot="1" thickTop="1">
      <c r="C26" s="92" t="s">
        <v>71</v>
      </c>
      <c r="D26" s="93">
        <f>SUM(D13:D25)</f>
        <v>1</v>
      </c>
    </row>
    <row r="27" spans="3:4" ht="13.5" thickTop="1">
      <c r="C27" s="94" t="s">
        <v>324</v>
      </c>
      <c r="D27" s="95">
        <f aca="true" t="shared" si="3" ref="D27:D35">COUNTIF($M$10:$M$10,C27)</f>
        <v>0</v>
      </c>
    </row>
    <row r="28" spans="3:4" ht="12.75">
      <c r="C28" s="79" t="s">
        <v>332</v>
      </c>
      <c r="D28" s="80">
        <f t="shared" si="3"/>
        <v>0</v>
      </c>
    </row>
    <row r="29" spans="3:4" ht="12.75">
      <c r="C29" s="79" t="s">
        <v>325</v>
      </c>
      <c r="D29" s="80">
        <f t="shared" si="3"/>
        <v>0</v>
      </c>
    </row>
    <row r="30" spans="3:4" ht="12.75">
      <c r="C30" s="79" t="s">
        <v>326</v>
      </c>
      <c r="D30" s="80">
        <f t="shared" si="3"/>
        <v>0</v>
      </c>
    </row>
    <row r="31" spans="3:4" ht="12.75">
      <c r="C31" s="79" t="s">
        <v>333</v>
      </c>
      <c r="D31" s="80">
        <f t="shared" si="3"/>
        <v>0</v>
      </c>
    </row>
    <row r="32" spans="3:4" ht="12.75">
      <c r="C32" s="79" t="s">
        <v>72</v>
      </c>
      <c r="D32" s="80">
        <f t="shared" si="3"/>
        <v>0</v>
      </c>
    </row>
    <row r="33" spans="3:4" ht="12.75">
      <c r="C33" s="79" t="s">
        <v>73</v>
      </c>
      <c r="D33" s="80">
        <f t="shared" si="3"/>
        <v>0</v>
      </c>
    </row>
    <row r="34" spans="3:4" ht="12.75">
      <c r="C34" s="79" t="s">
        <v>334</v>
      </c>
      <c r="D34" s="80">
        <f t="shared" si="3"/>
        <v>0</v>
      </c>
    </row>
    <row r="35" spans="3:4" ht="13.5" thickBot="1">
      <c r="C35" s="90" t="s">
        <v>74</v>
      </c>
      <c r="D35" s="91">
        <f t="shared" si="3"/>
        <v>0</v>
      </c>
    </row>
    <row r="36" spans="3:4" ht="13.5" thickBot="1" thickTop="1">
      <c r="C36" s="92" t="s">
        <v>75</v>
      </c>
      <c r="D36" s="93">
        <f>SUM(D27:D35)</f>
        <v>0</v>
      </c>
    </row>
    <row r="37" spans="3:5" ht="13.5" thickBot="1" thickTop="1">
      <c r="C37" s="96" t="s">
        <v>76</v>
      </c>
      <c r="D37" s="97">
        <f>D26+D36</f>
        <v>1</v>
      </c>
      <c r="E37" s="52">
        <f>IF(D37=A11,"","おかしいぞ～？")</f>
      </c>
    </row>
    <row r="38" ht="13.5" thickTop="1"/>
  </sheetData>
  <sheetProtection/>
  <autoFilter ref="A9:J10"/>
  <mergeCells count="3">
    <mergeCell ref="N14:N17"/>
    <mergeCell ref="N18:N21"/>
    <mergeCell ref="B5:C5"/>
  </mergeCells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3"/>
  <sheetViews>
    <sheetView showGridLines="0" view="pageBreakPreview" zoomScale="76" zoomScaleSheetLayoutView="76" zoomScalePageLayoutView="0" workbookViewId="0" topLeftCell="A1">
      <pane xSplit="2" topLeftCell="C1" activePane="topRight" state="frozen"/>
      <selection pane="topLeft" activeCell="D31" sqref="D31"/>
      <selection pane="topRight" activeCell="A14" sqref="A14:Q14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3" customWidth="1"/>
    <col min="8" max="8" width="5.00390625" style="3" customWidth="1"/>
    <col min="9" max="9" width="8.125" style="1" customWidth="1"/>
    <col min="10" max="10" width="10.875" style="1" customWidth="1"/>
    <col min="11" max="11" width="12.125" style="1" bestFit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18.00390625" style="1" bestFit="1" customWidth="1"/>
    <col min="16" max="16" width="9.625" style="1" customWidth="1"/>
    <col min="17" max="17" width="12.125" style="1" customWidth="1"/>
    <col min="18" max="18" width="12.625" style="1" customWidth="1"/>
    <col min="19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s="5" customFormat="1" ht="12.75">
      <c r="A2" s="228" t="s">
        <v>824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843" t="str">
        <f>"〔施設"&amp;C5&amp;"（公立"&amp;C6&amp;"、"&amp;"私立"&amp;C7&amp;"）"&amp;"  定員"&amp;E5&amp;"（公立"&amp;E6&amp;"、私立"&amp;E7&amp;"）〕"</f>
        <v>〔施設7（公立0、私立7）  定員45（公立0、私立45）〕</v>
      </c>
      <c r="C4" s="843"/>
      <c r="D4" s="843"/>
      <c r="E4" s="37">
        <f>IF(H16=E5,"","おかしいぞ～？")</f>
      </c>
      <c r="F4" s="37"/>
      <c r="G4" s="47"/>
      <c r="H4" s="4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7</v>
      </c>
      <c r="D5" s="40" t="s">
        <v>8</v>
      </c>
      <c r="E5" s="44">
        <f>E6+E7</f>
        <v>45</v>
      </c>
      <c r="F5" s="37"/>
      <c r="G5" s="47"/>
      <c r="H5" s="4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COUNTIF($P$9:$P$15,B6)</f>
        <v>0</v>
      </c>
      <c r="D6" s="40" t="s">
        <v>9</v>
      </c>
      <c r="E6" s="44">
        <f>SUMIF($P$9:$P$15,D6,$H$9:$H$15)</f>
        <v>0</v>
      </c>
      <c r="F6" s="37"/>
      <c r="G6" s="47"/>
      <c r="H6" s="4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10</v>
      </c>
      <c r="C7" s="621">
        <f>COUNTIF($P$9:$P$15,B7)</f>
        <v>7</v>
      </c>
      <c r="D7" s="40" t="s">
        <v>10</v>
      </c>
      <c r="E7" s="46">
        <f>SUMIF($P$9:$P$15,D7,$H$9:$H$15)</f>
        <v>45</v>
      </c>
      <c r="F7" s="37"/>
      <c r="G7" s="620"/>
      <c r="H7" s="4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142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99" t="s">
        <v>30</v>
      </c>
      <c r="J8" s="101" t="s">
        <v>31</v>
      </c>
      <c r="K8" s="25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2" customFormat="1" ht="42" customHeight="1">
      <c r="A9" s="630" t="s">
        <v>1002</v>
      </c>
      <c r="B9" s="631" t="s">
        <v>1034</v>
      </c>
      <c r="C9" s="631" t="s">
        <v>1003</v>
      </c>
      <c r="D9" s="631" t="s">
        <v>1004</v>
      </c>
      <c r="E9" s="632" t="str">
        <f>M9&amp;N9</f>
        <v>山口市小郡下郷2209-1</v>
      </c>
      <c r="F9" s="632" t="s">
        <v>1005</v>
      </c>
      <c r="G9" s="633">
        <v>43191</v>
      </c>
      <c r="H9" s="657">
        <v>9</v>
      </c>
      <c r="I9" s="632" t="s">
        <v>1035</v>
      </c>
      <c r="J9" s="634" t="s">
        <v>1036</v>
      </c>
      <c r="K9" s="635" t="s">
        <v>144</v>
      </c>
      <c r="L9" s="636" t="s">
        <v>130</v>
      </c>
      <c r="M9" s="636" t="s">
        <v>141</v>
      </c>
      <c r="N9" s="637" t="s">
        <v>1006</v>
      </c>
      <c r="O9" s="637" t="s">
        <v>1037</v>
      </c>
      <c r="P9" s="638" t="str">
        <f aca="true" t="shared" si="0" ref="P9:P15">IF(Q9="","",IF(OR(Q9="国",Q9="県",Q9="市町",Q9="組合その他"),"（公立）","（私立）"))</f>
        <v>（私立）</v>
      </c>
      <c r="Q9" s="639" t="s">
        <v>61</v>
      </c>
    </row>
    <row r="10" spans="1:17" s="52" customFormat="1" ht="42" customHeight="1">
      <c r="A10" s="249" t="s">
        <v>143</v>
      </c>
      <c r="B10" s="591" t="s">
        <v>1038</v>
      </c>
      <c r="C10" s="591" t="s">
        <v>903</v>
      </c>
      <c r="D10" s="591" t="s">
        <v>852</v>
      </c>
      <c r="E10" s="592" t="str">
        <f>M10&amp;N10</f>
        <v>防府市大字高井701-4</v>
      </c>
      <c r="F10" s="592" t="s">
        <v>629</v>
      </c>
      <c r="G10" s="593">
        <v>38817</v>
      </c>
      <c r="H10" s="594">
        <v>6</v>
      </c>
      <c r="I10" s="592" t="s">
        <v>1039</v>
      </c>
      <c r="J10" s="640"/>
      <c r="K10" s="641" t="s">
        <v>144</v>
      </c>
      <c r="L10" s="642" t="s">
        <v>22</v>
      </c>
      <c r="M10" s="642" t="s">
        <v>125</v>
      </c>
      <c r="N10" s="643" t="s">
        <v>1007</v>
      </c>
      <c r="O10" s="643" t="s">
        <v>1008</v>
      </c>
      <c r="P10" s="644" t="str">
        <f t="shared" si="0"/>
        <v>（私立）</v>
      </c>
      <c r="Q10" s="645" t="s">
        <v>61</v>
      </c>
    </row>
    <row r="11" spans="1:17" s="52" customFormat="1" ht="42" customHeight="1">
      <c r="A11" s="249" t="s">
        <v>853</v>
      </c>
      <c r="B11" s="591" t="s">
        <v>854</v>
      </c>
      <c r="C11" s="591" t="s">
        <v>1715</v>
      </c>
      <c r="D11" s="591" t="s">
        <v>855</v>
      </c>
      <c r="E11" s="592" t="str">
        <f>M11&amp;N11</f>
        <v>岩国市南岩国町5-19-12</v>
      </c>
      <c r="F11" s="592" t="s">
        <v>856</v>
      </c>
      <c r="G11" s="593">
        <v>42461</v>
      </c>
      <c r="H11" s="594">
        <v>6</v>
      </c>
      <c r="I11" s="592" t="s">
        <v>857</v>
      </c>
      <c r="J11" s="640" t="s">
        <v>868</v>
      </c>
      <c r="K11" s="646" t="s">
        <v>144</v>
      </c>
      <c r="L11" s="642" t="s">
        <v>426</v>
      </c>
      <c r="M11" s="642" t="s">
        <v>45</v>
      </c>
      <c r="N11" s="643" t="s">
        <v>858</v>
      </c>
      <c r="O11" s="643" t="s">
        <v>859</v>
      </c>
      <c r="P11" s="644" t="str">
        <f t="shared" si="0"/>
        <v>（私立）</v>
      </c>
      <c r="Q11" s="645" t="s">
        <v>63</v>
      </c>
    </row>
    <row r="12" spans="1:17" s="52" customFormat="1" ht="42" customHeight="1">
      <c r="A12" s="249" t="s">
        <v>1040</v>
      </c>
      <c r="B12" s="591" t="s">
        <v>1041</v>
      </c>
      <c r="C12" s="647" t="s">
        <v>1042</v>
      </c>
      <c r="D12" s="647" t="s">
        <v>1043</v>
      </c>
      <c r="E12" s="648" t="str">
        <f>M12&amp;N12</f>
        <v>玖珂郡和木町和木4-4-3</v>
      </c>
      <c r="F12" s="592" t="s">
        <v>1044</v>
      </c>
      <c r="G12" s="649">
        <v>43466</v>
      </c>
      <c r="H12" s="650">
        <v>6</v>
      </c>
      <c r="I12" s="648" t="s">
        <v>1045</v>
      </c>
      <c r="J12" s="651"/>
      <c r="K12" s="652" t="s">
        <v>144</v>
      </c>
      <c r="L12" s="653" t="s">
        <v>1046</v>
      </c>
      <c r="M12" s="653" t="s">
        <v>1047</v>
      </c>
      <c r="N12" s="654" t="s">
        <v>1048</v>
      </c>
      <c r="O12" s="654" t="s">
        <v>1049</v>
      </c>
      <c r="P12" s="655" t="str">
        <f t="shared" si="0"/>
        <v>（私立）</v>
      </c>
      <c r="Q12" s="656" t="s">
        <v>63</v>
      </c>
    </row>
    <row r="13" spans="1:17" s="496" customFormat="1" ht="42" customHeight="1">
      <c r="A13" s="249" t="s">
        <v>1795</v>
      </c>
      <c r="B13" s="658" t="s">
        <v>1796</v>
      </c>
      <c r="C13" s="647" t="s">
        <v>1797</v>
      </c>
      <c r="D13" s="647" t="s">
        <v>1798</v>
      </c>
      <c r="E13" s="648" t="s">
        <v>1799</v>
      </c>
      <c r="F13" s="659" t="s">
        <v>1800</v>
      </c>
      <c r="G13" s="649">
        <v>45078</v>
      </c>
      <c r="H13" s="650">
        <v>6</v>
      </c>
      <c r="I13" s="648" t="s">
        <v>1801</v>
      </c>
      <c r="J13" s="651"/>
      <c r="K13" s="652" t="s">
        <v>144</v>
      </c>
      <c r="L13" s="653" t="s">
        <v>1802</v>
      </c>
      <c r="M13" s="653" t="s">
        <v>96</v>
      </c>
      <c r="N13" s="654" t="s">
        <v>1803</v>
      </c>
      <c r="O13" s="654" t="s">
        <v>1804</v>
      </c>
      <c r="P13" s="655" t="str">
        <f t="shared" si="0"/>
        <v>（私立）</v>
      </c>
      <c r="Q13" s="656" t="s">
        <v>63</v>
      </c>
    </row>
    <row r="14" spans="1:17" s="496" customFormat="1" ht="49.5" customHeight="1">
      <c r="A14" s="249" t="s">
        <v>1805</v>
      </c>
      <c r="B14" s="658" t="s">
        <v>1806</v>
      </c>
      <c r="C14" s="591" t="s">
        <v>1807</v>
      </c>
      <c r="D14" s="647" t="s">
        <v>1808</v>
      </c>
      <c r="E14" s="592" t="s">
        <v>1809</v>
      </c>
      <c r="F14" s="592" t="s">
        <v>1810</v>
      </c>
      <c r="G14" s="649">
        <v>45383</v>
      </c>
      <c r="H14" s="594">
        <v>6</v>
      </c>
      <c r="I14" s="592" t="s">
        <v>1811</v>
      </c>
      <c r="J14" s="640"/>
      <c r="K14" s="660" t="s">
        <v>144</v>
      </c>
      <c r="L14" s="653" t="s">
        <v>1802</v>
      </c>
      <c r="M14" s="653" t="s">
        <v>100</v>
      </c>
      <c r="N14" s="654" t="s">
        <v>1812</v>
      </c>
      <c r="O14" s="654" t="s">
        <v>1813</v>
      </c>
      <c r="P14" s="655" t="str">
        <f t="shared" si="0"/>
        <v>（私立）</v>
      </c>
      <c r="Q14" s="656" t="s">
        <v>63</v>
      </c>
    </row>
    <row r="15" spans="1:17" s="496" customFormat="1" ht="42" customHeight="1">
      <c r="A15" s="661" t="s">
        <v>1814</v>
      </c>
      <c r="B15" s="662" t="s">
        <v>854</v>
      </c>
      <c r="C15" s="663" t="s">
        <v>1715</v>
      </c>
      <c r="D15" s="662" t="s">
        <v>1815</v>
      </c>
      <c r="E15" s="664" t="s">
        <v>1816</v>
      </c>
      <c r="F15" s="665" t="s">
        <v>1817</v>
      </c>
      <c r="G15" s="666">
        <v>45383</v>
      </c>
      <c r="H15" s="667">
        <v>6</v>
      </c>
      <c r="I15" s="664" t="s">
        <v>1818</v>
      </c>
      <c r="J15" s="668"/>
      <c r="K15" s="660" t="s">
        <v>144</v>
      </c>
      <c r="L15" s="653" t="s">
        <v>1819</v>
      </c>
      <c r="M15" s="653" t="s">
        <v>45</v>
      </c>
      <c r="N15" s="654" t="s">
        <v>1820</v>
      </c>
      <c r="O15" s="654" t="s">
        <v>1821</v>
      </c>
      <c r="P15" s="655" t="str">
        <f t="shared" si="0"/>
        <v>（私立）</v>
      </c>
      <c r="Q15" s="656" t="s">
        <v>63</v>
      </c>
    </row>
    <row r="16" spans="1:10" s="5" customFormat="1" ht="12.75">
      <c r="A16" s="4">
        <f>COUNTA(A9:A15)</f>
        <v>7</v>
      </c>
      <c r="C16" s="259"/>
      <c r="E16" s="259"/>
      <c r="F16" s="259"/>
      <c r="G16" s="618"/>
      <c r="H16" s="31">
        <f>SUM(H9:H15)</f>
        <v>45</v>
      </c>
      <c r="I16" s="259"/>
      <c r="J16" s="259"/>
    </row>
    <row r="17" spans="1:14" s="5" customFormat="1" ht="13.5" thickBot="1">
      <c r="A17" s="6" t="s">
        <v>65</v>
      </c>
      <c r="C17" s="8" t="s">
        <v>66</v>
      </c>
      <c r="G17" s="32"/>
      <c r="H17" s="31" t="s">
        <v>67</v>
      </c>
      <c r="N17" s="8" t="s">
        <v>68</v>
      </c>
    </row>
    <row r="18" spans="1:17" s="4" customFormat="1" ht="13.5" customHeight="1" thickTop="1">
      <c r="A18" s="5"/>
      <c r="B18" s="5"/>
      <c r="C18" s="9" t="s">
        <v>96</v>
      </c>
      <c r="D18" s="10">
        <f>COUNTIF($M$9:$M$15,C18)</f>
        <v>1</v>
      </c>
      <c r="E18" s="5"/>
      <c r="F18" s="5"/>
      <c r="G18" s="32"/>
      <c r="H18" s="32"/>
      <c r="I18" s="5"/>
      <c r="J18" s="5"/>
      <c r="K18" s="5"/>
      <c r="L18" s="5"/>
      <c r="M18" s="5"/>
      <c r="N18" s="11"/>
      <c r="O18" s="12" t="s">
        <v>56</v>
      </c>
      <c r="P18" s="12" t="s">
        <v>7</v>
      </c>
      <c r="Q18" s="13" t="s">
        <v>34</v>
      </c>
    </row>
    <row r="19" spans="3:17" s="5" customFormat="1" ht="12.75">
      <c r="C19" s="14" t="s">
        <v>100</v>
      </c>
      <c r="D19" s="15">
        <f aca="true" t="shared" si="1" ref="D19:D30">COUNTIF($M$9:$M$15,C19)</f>
        <v>1</v>
      </c>
      <c r="G19" s="32"/>
      <c r="H19" s="32"/>
      <c r="N19" s="839" t="s">
        <v>9</v>
      </c>
      <c r="O19" s="7" t="s">
        <v>57</v>
      </c>
      <c r="P19" s="7">
        <f>COUNTIF($Q$9:$Q$15,O19)</f>
        <v>0</v>
      </c>
      <c r="Q19" s="17">
        <f>SUMIF($Q$9:$Q$15,O19,$H$9:$H$15)</f>
        <v>0</v>
      </c>
    </row>
    <row r="20" spans="3:17" s="5" customFormat="1" ht="12.75">
      <c r="C20" s="14" t="s">
        <v>69</v>
      </c>
      <c r="D20" s="15">
        <f t="shared" si="1"/>
        <v>1</v>
      </c>
      <c r="G20" s="32"/>
      <c r="H20" s="32"/>
      <c r="N20" s="840"/>
      <c r="O20" s="7" t="s">
        <v>58</v>
      </c>
      <c r="P20" s="7">
        <f aca="true" t="shared" si="2" ref="P20:P26">COUNTIF($Q$9:$Q$15,O20)</f>
        <v>0</v>
      </c>
      <c r="Q20" s="17">
        <f>SUMIF($Q$9:$Q$15,O20,$H$9:$H$15)</f>
        <v>0</v>
      </c>
    </row>
    <row r="21" spans="3:17" s="5" customFormat="1" ht="12.75">
      <c r="C21" s="14" t="s">
        <v>95</v>
      </c>
      <c r="D21" s="15">
        <f t="shared" si="1"/>
        <v>0</v>
      </c>
      <c r="G21" s="32"/>
      <c r="H21" s="32"/>
      <c r="N21" s="840"/>
      <c r="O21" s="7" t="s">
        <v>59</v>
      </c>
      <c r="P21" s="7">
        <f>COUNTIF($Q$9:$Q$15,O21)</f>
        <v>0</v>
      </c>
      <c r="Q21" s="17">
        <f aca="true" t="shared" si="3" ref="Q21:Q26">SUMIF($Q$9:$Q$15,O21,$H$9:$H$15)</f>
        <v>0</v>
      </c>
    </row>
    <row r="22" spans="3:17" s="5" customFormat="1" ht="13.5" thickBot="1">
      <c r="C22" s="14" t="s">
        <v>125</v>
      </c>
      <c r="D22" s="15">
        <f t="shared" si="1"/>
        <v>1</v>
      </c>
      <c r="G22" s="32"/>
      <c r="H22" s="32"/>
      <c r="N22" s="841"/>
      <c r="O22" s="18" t="s">
        <v>60</v>
      </c>
      <c r="P22" s="18">
        <f t="shared" si="2"/>
        <v>0</v>
      </c>
      <c r="Q22" s="19">
        <f>SUMIF($Q$9:$Q$15,O22,$H$9:$H$15)</f>
        <v>0</v>
      </c>
    </row>
    <row r="23" spans="3:17" s="5" customFormat="1" ht="13.5" thickTop="1">
      <c r="C23" s="14" t="s">
        <v>13</v>
      </c>
      <c r="D23" s="15">
        <f t="shared" si="1"/>
        <v>0</v>
      </c>
      <c r="G23" s="32"/>
      <c r="H23" s="32"/>
      <c r="N23" s="840" t="s">
        <v>10</v>
      </c>
      <c r="O23" s="20" t="s">
        <v>61</v>
      </c>
      <c r="P23" s="20">
        <f t="shared" si="2"/>
        <v>2</v>
      </c>
      <c r="Q23" s="21">
        <f>SUMIF($Q$9:$Q$15,O23,$H$9:$H$15)</f>
        <v>15</v>
      </c>
    </row>
    <row r="24" spans="3:17" s="5" customFormat="1" ht="12.75">
      <c r="C24" s="14" t="s">
        <v>45</v>
      </c>
      <c r="D24" s="15">
        <f t="shared" si="1"/>
        <v>2</v>
      </c>
      <c r="G24" s="32"/>
      <c r="H24" s="32"/>
      <c r="N24" s="840"/>
      <c r="O24" s="7" t="s">
        <v>62</v>
      </c>
      <c r="P24" s="7">
        <f t="shared" si="2"/>
        <v>0</v>
      </c>
      <c r="Q24" s="17">
        <f t="shared" si="3"/>
        <v>0</v>
      </c>
    </row>
    <row r="25" spans="3:17" s="5" customFormat="1" ht="12.75">
      <c r="C25" s="14" t="s">
        <v>123</v>
      </c>
      <c r="D25" s="15">
        <f t="shared" si="1"/>
        <v>0</v>
      </c>
      <c r="G25" s="32"/>
      <c r="H25" s="32"/>
      <c r="N25" s="840"/>
      <c r="O25" s="7" t="s">
        <v>63</v>
      </c>
      <c r="P25" s="7">
        <f>COUNTIF($Q$9:$Q$15,O25)</f>
        <v>5</v>
      </c>
      <c r="Q25" s="17">
        <f>SUMIF($Q$9:$Q$15,O25,$H$9:$H$15)</f>
        <v>30</v>
      </c>
    </row>
    <row r="26" spans="3:17" s="5" customFormat="1" ht="13.5" thickBot="1">
      <c r="C26" s="14" t="s">
        <v>99</v>
      </c>
      <c r="D26" s="15">
        <f t="shared" si="1"/>
        <v>0</v>
      </c>
      <c r="G26" s="32"/>
      <c r="H26" s="32"/>
      <c r="N26" s="842"/>
      <c r="O26" s="22" t="s">
        <v>64</v>
      </c>
      <c r="P26" s="22">
        <f t="shared" si="2"/>
        <v>0</v>
      </c>
      <c r="Q26" s="23">
        <f t="shared" si="3"/>
        <v>0</v>
      </c>
    </row>
    <row r="27" spans="3:17" s="5" customFormat="1" ht="13.5" thickTop="1">
      <c r="C27" s="14" t="s">
        <v>101</v>
      </c>
      <c r="D27" s="15">
        <f t="shared" si="1"/>
        <v>0</v>
      </c>
      <c r="G27" s="32"/>
      <c r="H27" s="32"/>
      <c r="P27" s="2">
        <f>SUM(P19:P26)</f>
        <v>7</v>
      </c>
      <c r="Q27" s="2">
        <f>SUM(Q19:Q26)</f>
        <v>45</v>
      </c>
    </row>
    <row r="28" spans="3:8" s="5" customFormat="1" ht="12.75">
      <c r="C28" s="14" t="s">
        <v>70</v>
      </c>
      <c r="D28" s="15">
        <f t="shared" si="1"/>
        <v>0</v>
      </c>
      <c r="G28" s="32"/>
      <c r="H28" s="32"/>
    </row>
    <row r="29" spans="3:8" s="5" customFormat="1" ht="12.75">
      <c r="C29" s="14" t="s">
        <v>126</v>
      </c>
      <c r="D29" s="15">
        <f t="shared" si="1"/>
        <v>0</v>
      </c>
      <c r="G29" s="32"/>
      <c r="H29" s="32"/>
    </row>
    <row r="30" spans="3:8" s="5" customFormat="1" ht="13.5" thickBot="1">
      <c r="C30" s="16" t="s">
        <v>52</v>
      </c>
      <c r="D30" s="24">
        <f t="shared" si="1"/>
        <v>0</v>
      </c>
      <c r="G30" s="32"/>
      <c r="H30" s="32"/>
    </row>
    <row r="31" spans="3:8" s="5" customFormat="1" ht="13.5" thickBot="1" thickTop="1">
      <c r="C31" s="25" t="s">
        <v>71</v>
      </c>
      <c r="D31" s="26">
        <f>SUM(D18:D30)</f>
        <v>6</v>
      </c>
      <c r="G31" s="32"/>
      <c r="H31" s="32"/>
    </row>
    <row r="32" spans="3:8" s="5" customFormat="1" ht="13.5" thickTop="1">
      <c r="C32" s="27" t="s">
        <v>324</v>
      </c>
      <c r="D32" s="28">
        <f>COUNTIF($M$9:$M$15,C32)</f>
        <v>0</v>
      </c>
      <c r="G32" s="32"/>
      <c r="H32" s="32"/>
    </row>
    <row r="33" spans="3:8" s="5" customFormat="1" ht="12.75">
      <c r="C33" s="14" t="s">
        <v>332</v>
      </c>
      <c r="D33" s="15">
        <f aca="true" t="shared" si="4" ref="D33:D40">COUNTIF($M$9:$M$15,C33)</f>
        <v>1</v>
      </c>
      <c r="G33" s="32"/>
      <c r="H33" s="32"/>
    </row>
    <row r="34" spans="3:8" s="5" customFormat="1" ht="12.75">
      <c r="C34" s="14" t="s">
        <v>325</v>
      </c>
      <c r="D34" s="15">
        <f t="shared" si="4"/>
        <v>0</v>
      </c>
      <c r="G34" s="32"/>
      <c r="H34" s="32"/>
    </row>
    <row r="35" spans="3:8" s="5" customFormat="1" ht="12.75">
      <c r="C35" s="14" t="s">
        <v>326</v>
      </c>
      <c r="D35" s="15">
        <f t="shared" si="4"/>
        <v>0</v>
      </c>
      <c r="G35" s="32"/>
      <c r="H35" s="32"/>
    </row>
    <row r="36" spans="3:8" s="5" customFormat="1" ht="12.75">
      <c r="C36" s="14" t="s">
        <v>333</v>
      </c>
      <c r="D36" s="15">
        <f t="shared" si="4"/>
        <v>0</v>
      </c>
      <c r="G36" s="32"/>
      <c r="H36" s="32"/>
    </row>
    <row r="37" spans="3:8" s="5" customFormat="1" ht="12.75">
      <c r="C37" s="14" t="s">
        <v>72</v>
      </c>
      <c r="D37" s="15">
        <f t="shared" si="4"/>
        <v>0</v>
      </c>
      <c r="G37" s="32"/>
      <c r="H37" s="32"/>
    </row>
    <row r="38" spans="3:8" s="5" customFormat="1" ht="12.75">
      <c r="C38" s="14" t="s">
        <v>73</v>
      </c>
      <c r="D38" s="15">
        <f t="shared" si="4"/>
        <v>0</v>
      </c>
      <c r="G38" s="32"/>
      <c r="H38" s="32"/>
    </row>
    <row r="39" spans="3:8" s="5" customFormat="1" ht="12.75">
      <c r="C39" s="14" t="s">
        <v>334</v>
      </c>
      <c r="D39" s="15">
        <f t="shared" si="4"/>
        <v>0</v>
      </c>
      <c r="G39" s="32"/>
      <c r="H39" s="32"/>
    </row>
    <row r="40" spans="3:8" s="5" customFormat="1" ht="13.5" thickBot="1">
      <c r="C40" s="16" t="s">
        <v>74</v>
      </c>
      <c r="D40" s="24">
        <f t="shared" si="4"/>
        <v>0</v>
      </c>
      <c r="G40" s="32"/>
      <c r="H40" s="32"/>
    </row>
    <row r="41" spans="3:8" s="5" customFormat="1" ht="13.5" thickBot="1" thickTop="1">
      <c r="C41" s="25" t="s">
        <v>75</v>
      </c>
      <c r="D41" s="26">
        <f>SUM(D32:D40)</f>
        <v>1</v>
      </c>
      <c r="G41" s="32"/>
      <c r="H41" s="32"/>
    </row>
    <row r="42" spans="3:8" s="5" customFormat="1" ht="13.5" thickBot="1" thickTop="1">
      <c r="C42" s="29" t="s">
        <v>76</v>
      </c>
      <c r="D42" s="30">
        <f>D31+D41</f>
        <v>7</v>
      </c>
      <c r="E42" s="5">
        <f>IF(D42=A16,"","おかしいぞ～？")</f>
      </c>
      <c r="G42" s="32"/>
      <c r="H42" s="32"/>
    </row>
    <row r="43" spans="7:8" s="5" customFormat="1" ht="13.5" thickTop="1">
      <c r="G43" s="32"/>
      <c r="H43" s="32"/>
    </row>
  </sheetData>
  <sheetProtection/>
  <mergeCells count="3">
    <mergeCell ref="B4:D4"/>
    <mergeCell ref="N19:N22"/>
    <mergeCell ref="N23:N26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GridLines="0" tabSelected="1" view="pageBreakPreview" zoomScale="70" zoomScaleNormal="80" zoomScaleSheetLayoutView="70" zoomScalePageLayoutView="0" workbookViewId="0" topLeftCell="A1">
      <pane xSplit="1" ySplit="8" topLeftCell="B57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F74" sqref="F74"/>
    </sheetView>
  </sheetViews>
  <sheetFormatPr defaultColWidth="39.375" defaultRowHeight="13.5"/>
  <cols>
    <col min="1" max="1" width="6.875" style="52" customWidth="1"/>
    <col min="2" max="4" width="13.75390625" style="52" customWidth="1"/>
    <col min="5" max="5" width="10.625" style="52" customWidth="1"/>
    <col min="6" max="6" width="12.375" style="52" customWidth="1"/>
    <col min="7" max="7" width="5.625" style="52" customWidth="1"/>
    <col min="8" max="8" width="11.875" style="52" customWidth="1"/>
    <col min="9" max="9" width="5.00390625" style="270" customWidth="1"/>
    <col min="10" max="10" width="7.00390625" style="52" customWidth="1"/>
    <col min="11" max="11" width="10.00390625" style="52" customWidth="1"/>
    <col min="12" max="12" width="6.375" style="449" customWidth="1"/>
    <col min="13" max="13" width="8.25390625" style="52" customWidth="1"/>
    <col min="14" max="15" width="10.375" style="52" bestFit="1" customWidth="1"/>
    <col min="16" max="16" width="18.875" style="52" bestFit="1" customWidth="1"/>
    <col min="17" max="17" width="21.375" style="52" customWidth="1"/>
    <col min="18" max="18" width="9.625" style="52" customWidth="1"/>
    <col min="19" max="19" width="12.25390625" style="52" bestFit="1" customWidth="1"/>
    <col min="20" max="20" width="12.625" style="52" customWidth="1"/>
    <col min="21" max="16384" width="39.375" style="52" customWidth="1"/>
  </cols>
  <sheetData>
    <row r="1" spans="1:15" ht="13.5">
      <c r="A1" s="224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1"/>
      <c r="N1" s="51"/>
      <c r="O1" s="51"/>
    </row>
    <row r="2" spans="1:19" ht="13.5">
      <c r="A2" s="225" t="s">
        <v>947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53" customFormat="1" ht="13.5" customHeight="1">
      <c r="A4" s="50"/>
      <c r="B4" s="50"/>
      <c r="C4" s="739" t="str">
        <f>"〔施設"&amp;D5&amp;"（公立"&amp;D6&amp;"、"&amp;"私立"&amp;D7&amp;"）"&amp;"  定員"&amp;F5&amp;"（公立"&amp;F6&amp;"、私立"&amp;F7&amp;"）〕"</f>
        <v>〔施設86（公立16、私立70）  定員12510（公立1887、私立10623）〕</v>
      </c>
      <c r="D4" s="739"/>
      <c r="E4" s="739"/>
      <c r="G4" s="50"/>
      <c r="H4" s="50">
        <f>IF(I95=F5,"","おかしいぞ～？")</f>
      </c>
      <c r="I4" s="188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53" customFormat="1" ht="13.5" customHeight="1">
      <c r="A5" s="50"/>
      <c r="B5" s="54"/>
      <c r="C5" s="55" t="s">
        <v>7</v>
      </c>
      <c r="D5" s="56">
        <f>D6+D7</f>
        <v>86</v>
      </c>
      <c r="E5" s="57" t="s">
        <v>8</v>
      </c>
      <c r="F5" s="430">
        <f>F6+F7</f>
        <v>12510</v>
      </c>
      <c r="G5" s="50"/>
      <c r="H5" s="50"/>
      <c r="I5" s="188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53" customFormat="1" ht="13.5" customHeight="1">
      <c r="A6" s="50"/>
      <c r="B6" s="54"/>
      <c r="C6" s="55" t="s">
        <v>9</v>
      </c>
      <c r="D6" s="56">
        <f>COUNTIF($R$9:$R$94,C6)</f>
        <v>16</v>
      </c>
      <c r="E6" s="57" t="s">
        <v>9</v>
      </c>
      <c r="F6" s="430">
        <f>SUMIF($R$9:$R$94,E6,$I$9:$I$94)</f>
        <v>1887</v>
      </c>
      <c r="G6" s="50"/>
      <c r="H6" s="50"/>
      <c r="I6" s="188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53" customFormat="1" ht="13.5" customHeight="1">
      <c r="A7" s="50"/>
      <c r="B7" s="54"/>
      <c r="C7" s="59" t="s">
        <v>10</v>
      </c>
      <c r="D7" s="60">
        <f>COUNTIF($R$9:$R$94,C7)</f>
        <v>70</v>
      </c>
      <c r="E7" s="61" t="s">
        <v>10</v>
      </c>
      <c r="F7" s="431">
        <f>SUMIF($R$9:$R$94,E7,$I$9:$I$94)</f>
        <v>10623</v>
      </c>
      <c r="G7" s="50"/>
      <c r="H7" s="50"/>
      <c r="I7" s="188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0" ht="42" customHeight="1">
      <c r="A8" s="98"/>
      <c r="B8" s="99" t="s">
        <v>26</v>
      </c>
      <c r="C8" s="99" t="s">
        <v>27</v>
      </c>
      <c r="D8" s="99" t="s">
        <v>28</v>
      </c>
      <c r="E8" s="99" t="s">
        <v>11</v>
      </c>
      <c r="F8" s="99" t="s">
        <v>12</v>
      </c>
      <c r="G8" s="100" t="s">
        <v>0</v>
      </c>
      <c r="H8" s="99" t="s">
        <v>29</v>
      </c>
      <c r="I8" s="99" t="s">
        <v>34</v>
      </c>
      <c r="J8" s="100" t="s">
        <v>1139</v>
      </c>
      <c r="K8" s="99" t="s">
        <v>145</v>
      </c>
      <c r="L8" s="101" t="s">
        <v>31</v>
      </c>
      <c r="M8" s="102" t="s">
        <v>32</v>
      </c>
      <c r="N8" s="103" t="s">
        <v>296</v>
      </c>
      <c r="O8" s="103" t="s">
        <v>297</v>
      </c>
      <c r="P8" s="103" t="s">
        <v>54</v>
      </c>
      <c r="Q8" s="104" t="s">
        <v>33</v>
      </c>
      <c r="R8" s="103" t="s">
        <v>55</v>
      </c>
      <c r="S8" s="105" t="s">
        <v>56</v>
      </c>
      <c r="T8" s="733"/>
    </row>
    <row r="9" spans="1:19" s="429" customFormat="1" ht="42" customHeight="1">
      <c r="A9" s="850" t="s">
        <v>1939</v>
      </c>
      <c r="B9" s="127" t="s">
        <v>760</v>
      </c>
      <c r="C9" s="740" t="s">
        <v>96</v>
      </c>
      <c r="D9" s="740" t="s">
        <v>96</v>
      </c>
      <c r="E9" s="127" t="s">
        <v>1773</v>
      </c>
      <c r="F9" s="138" t="str">
        <f aca="true" t="shared" si="0" ref="F9:F14">O9&amp;P9</f>
        <v>下関市豊田町大字手洗字堂本273-1</v>
      </c>
      <c r="G9" s="432" t="s">
        <v>761</v>
      </c>
      <c r="H9" s="741">
        <v>42095</v>
      </c>
      <c r="I9" s="433">
        <v>70</v>
      </c>
      <c r="J9" s="432" t="s">
        <v>762</v>
      </c>
      <c r="K9" s="432"/>
      <c r="L9" s="742" t="s">
        <v>763</v>
      </c>
      <c r="M9" s="743" t="s">
        <v>146</v>
      </c>
      <c r="N9" s="744">
        <v>35201</v>
      </c>
      <c r="O9" s="745" t="s">
        <v>35</v>
      </c>
      <c r="P9" s="745" t="s">
        <v>764</v>
      </c>
      <c r="Q9" s="745" t="s">
        <v>1213</v>
      </c>
      <c r="R9" s="745" t="s">
        <v>9</v>
      </c>
      <c r="S9" s="746" t="s">
        <v>765</v>
      </c>
    </row>
    <row r="10" spans="1:19" s="429" customFormat="1" ht="42" customHeight="1">
      <c r="A10" s="848"/>
      <c r="B10" s="127" t="s">
        <v>766</v>
      </c>
      <c r="C10" s="740" t="s">
        <v>96</v>
      </c>
      <c r="D10" s="740" t="s">
        <v>96</v>
      </c>
      <c r="E10" s="127" t="s">
        <v>1774</v>
      </c>
      <c r="F10" s="138" t="str">
        <f t="shared" si="0"/>
        <v>下関市菊川町大字下岡枝字高田1504</v>
      </c>
      <c r="G10" s="432" t="s">
        <v>767</v>
      </c>
      <c r="H10" s="741">
        <v>42095</v>
      </c>
      <c r="I10" s="433">
        <v>155</v>
      </c>
      <c r="J10" s="432" t="s">
        <v>768</v>
      </c>
      <c r="K10" s="432"/>
      <c r="L10" s="742" t="s">
        <v>763</v>
      </c>
      <c r="M10" s="747" t="s">
        <v>146</v>
      </c>
      <c r="N10" s="434">
        <v>35201</v>
      </c>
      <c r="O10" s="435" t="s">
        <v>35</v>
      </c>
      <c r="P10" s="435" t="s">
        <v>769</v>
      </c>
      <c r="Q10" s="435" t="s">
        <v>770</v>
      </c>
      <c r="R10" s="435" t="s">
        <v>9</v>
      </c>
      <c r="S10" s="436" t="s">
        <v>765</v>
      </c>
    </row>
    <row r="11" spans="1:19" s="429" customFormat="1" ht="42" customHeight="1">
      <c r="A11" s="848"/>
      <c r="B11" s="127" t="s">
        <v>771</v>
      </c>
      <c r="C11" s="740" t="s">
        <v>35</v>
      </c>
      <c r="D11" s="740" t="s">
        <v>35</v>
      </c>
      <c r="E11" s="127" t="s">
        <v>1775</v>
      </c>
      <c r="F11" s="138" t="str">
        <f t="shared" si="0"/>
        <v>下関市王喜本町2-15-1</v>
      </c>
      <c r="G11" s="432" t="s">
        <v>772</v>
      </c>
      <c r="H11" s="741">
        <v>42095</v>
      </c>
      <c r="I11" s="433">
        <v>100</v>
      </c>
      <c r="J11" s="432" t="s">
        <v>773</v>
      </c>
      <c r="K11" s="432"/>
      <c r="L11" s="742" t="s">
        <v>763</v>
      </c>
      <c r="M11" s="747" t="s">
        <v>146</v>
      </c>
      <c r="N11" s="434">
        <v>35201</v>
      </c>
      <c r="O11" s="435" t="s">
        <v>35</v>
      </c>
      <c r="P11" s="435" t="s">
        <v>774</v>
      </c>
      <c r="Q11" s="435" t="s">
        <v>1572</v>
      </c>
      <c r="R11" s="435" t="s">
        <v>9</v>
      </c>
      <c r="S11" s="436" t="s">
        <v>765</v>
      </c>
    </row>
    <row r="12" spans="1:19" s="429" customFormat="1" ht="42" customHeight="1">
      <c r="A12" s="848"/>
      <c r="B12" s="127" t="s">
        <v>775</v>
      </c>
      <c r="C12" s="740" t="s">
        <v>96</v>
      </c>
      <c r="D12" s="740" t="s">
        <v>96</v>
      </c>
      <c r="E12" s="127" t="s">
        <v>1776</v>
      </c>
      <c r="F12" s="138" t="str">
        <f t="shared" si="0"/>
        <v>下関市下関市大字川棚字寺田5281</v>
      </c>
      <c r="G12" s="432" t="s">
        <v>1214</v>
      </c>
      <c r="H12" s="741">
        <v>42095</v>
      </c>
      <c r="I12" s="433">
        <v>205</v>
      </c>
      <c r="J12" s="432" t="s">
        <v>1215</v>
      </c>
      <c r="K12" s="432"/>
      <c r="L12" s="742" t="s">
        <v>763</v>
      </c>
      <c r="M12" s="747" t="s">
        <v>146</v>
      </c>
      <c r="N12" s="434">
        <v>35201</v>
      </c>
      <c r="O12" s="435" t="s">
        <v>35</v>
      </c>
      <c r="P12" s="435" t="s">
        <v>776</v>
      </c>
      <c r="Q12" s="435" t="s">
        <v>1216</v>
      </c>
      <c r="R12" s="435" t="s">
        <v>9</v>
      </c>
      <c r="S12" s="436" t="s">
        <v>765</v>
      </c>
    </row>
    <row r="13" spans="1:19" s="429" customFormat="1" ht="42" customHeight="1">
      <c r="A13" s="848"/>
      <c r="B13" s="127" t="s">
        <v>777</v>
      </c>
      <c r="C13" s="740" t="s">
        <v>96</v>
      </c>
      <c r="D13" s="740" t="s">
        <v>96</v>
      </c>
      <c r="E13" s="127" t="s">
        <v>1777</v>
      </c>
      <c r="F13" s="138" t="str">
        <f t="shared" si="0"/>
        <v>下関市豊田町大字矢田字横の田185</v>
      </c>
      <c r="G13" s="432" t="s">
        <v>778</v>
      </c>
      <c r="H13" s="741">
        <v>42095</v>
      </c>
      <c r="I13" s="433">
        <v>70</v>
      </c>
      <c r="J13" s="432" t="s">
        <v>779</v>
      </c>
      <c r="K13" s="432"/>
      <c r="L13" s="742" t="s">
        <v>763</v>
      </c>
      <c r="M13" s="747" t="s">
        <v>146</v>
      </c>
      <c r="N13" s="434">
        <v>35201</v>
      </c>
      <c r="O13" s="435" t="s">
        <v>35</v>
      </c>
      <c r="P13" s="435" t="s">
        <v>780</v>
      </c>
      <c r="Q13" s="435" t="s">
        <v>1574</v>
      </c>
      <c r="R13" s="435" t="s">
        <v>9</v>
      </c>
      <c r="S13" s="436" t="s">
        <v>765</v>
      </c>
    </row>
    <row r="14" spans="1:19" s="429" customFormat="1" ht="42" customHeight="1">
      <c r="A14" s="848"/>
      <c r="B14" s="127" t="s">
        <v>781</v>
      </c>
      <c r="C14" s="740" t="s">
        <v>96</v>
      </c>
      <c r="D14" s="740" t="s">
        <v>96</v>
      </c>
      <c r="E14" s="127" t="s">
        <v>1778</v>
      </c>
      <c r="F14" s="138" t="str">
        <f t="shared" si="0"/>
        <v>下関市豊北町大字滝部字上ノ原2992-1</v>
      </c>
      <c r="G14" s="432" t="s">
        <v>782</v>
      </c>
      <c r="H14" s="741">
        <v>42095</v>
      </c>
      <c r="I14" s="433">
        <v>60</v>
      </c>
      <c r="J14" s="432" t="s">
        <v>783</v>
      </c>
      <c r="K14" s="432"/>
      <c r="L14" s="742" t="s">
        <v>763</v>
      </c>
      <c r="M14" s="747" t="s">
        <v>146</v>
      </c>
      <c r="N14" s="434">
        <v>35201</v>
      </c>
      <c r="O14" s="435" t="s">
        <v>35</v>
      </c>
      <c r="P14" s="435" t="s">
        <v>784</v>
      </c>
      <c r="Q14" s="435" t="s">
        <v>1575</v>
      </c>
      <c r="R14" s="435" t="s">
        <v>9</v>
      </c>
      <c r="S14" s="436" t="s">
        <v>765</v>
      </c>
    </row>
    <row r="15" spans="1:20" s="531" customFormat="1" ht="51.75" customHeight="1">
      <c r="A15" s="848"/>
      <c r="B15" s="127" t="s">
        <v>1673</v>
      </c>
      <c r="C15" s="740" t="s">
        <v>1674</v>
      </c>
      <c r="D15" s="740" t="s">
        <v>1674</v>
      </c>
      <c r="E15" s="127" t="s">
        <v>1675</v>
      </c>
      <c r="F15" s="138" t="str">
        <f aca="true" t="shared" si="1" ref="F15:F24">O15&amp;P15</f>
        <v>下関市彦島緑町11-6</v>
      </c>
      <c r="G15" s="432" t="s">
        <v>1676</v>
      </c>
      <c r="H15" s="741">
        <v>42095</v>
      </c>
      <c r="I15" s="433">
        <v>160</v>
      </c>
      <c r="J15" s="432" t="s">
        <v>1677</v>
      </c>
      <c r="K15" s="432"/>
      <c r="L15" s="742" t="s">
        <v>1678</v>
      </c>
      <c r="M15" s="747" t="s">
        <v>1679</v>
      </c>
      <c r="N15" s="434">
        <v>35201</v>
      </c>
      <c r="O15" s="435" t="s">
        <v>35</v>
      </c>
      <c r="P15" s="435" t="s">
        <v>1680</v>
      </c>
      <c r="Q15" s="435" t="s">
        <v>1681</v>
      </c>
      <c r="R15" s="435" t="s">
        <v>1682</v>
      </c>
      <c r="S15" s="437" t="s">
        <v>1683</v>
      </c>
      <c r="T15" s="429"/>
    </row>
    <row r="16" spans="1:20" s="531" customFormat="1" ht="42" customHeight="1">
      <c r="A16" s="848"/>
      <c r="B16" s="127" t="s">
        <v>1684</v>
      </c>
      <c r="C16" s="740" t="s">
        <v>1685</v>
      </c>
      <c r="D16" s="740" t="s">
        <v>1685</v>
      </c>
      <c r="E16" s="127" t="s">
        <v>1686</v>
      </c>
      <c r="F16" s="138" t="str">
        <f t="shared" si="1"/>
        <v>下関市彦島杉田町2-3-10</v>
      </c>
      <c r="G16" s="432" t="s">
        <v>1687</v>
      </c>
      <c r="H16" s="741">
        <v>42095</v>
      </c>
      <c r="I16" s="433">
        <v>155</v>
      </c>
      <c r="J16" s="432" t="s">
        <v>1688</v>
      </c>
      <c r="K16" s="432"/>
      <c r="L16" s="742" t="s">
        <v>1678</v>
      </c>
      <c r="M16" s="747" t="s">
        <v>1679</v>
      </c>
      <c r="N16" s="434">
        <v>35201</v>
      </c>
      <c r="O16" s="435" t="s">
        <v>35</v>
      </c>
      <c r="P16" s="435" t="s">
        <v>1689</v>
      </c>
      <c r="Q16" s="435" t="s">
        <v>1690</v>
      </c>
      <c r="R16" s="435" t="s">
        <v>1682</v>
      </c>
      <c r="S16" s="437" t="s">
        <v>1683</v>
      </c>
      <c r="T16" s="429"/>
    </row>
    <row r="17" spans="1:20" s="531" customFormat="1" ht="42" customHeight="1">
      <c r="A17" s="848"/>
      <c r="B17" s="127" t="s">
        <v>785</v>
      </c>
      <c r="C17" s="740" t="s">
        <v>786</v>
      </c>
      <c r="D17" s="740" t="s">
        <v>786</v>
      </c>
      <c r="E17" s="127" t="s">
        <v>787</v>
      </c>
      <c r="F17" s="138" t="str">
        <f t="shared" si="1"/>
        <v>下関市彦島田の首町2-6-10</v>
      </c>
      <c r="G17" s="432" t="s">
        <v>1217</v>
      </c>
      <c r="H17" s="741">
        <v>42095</v>
      </c>
      <c r="I17" s="433">
        <v>135</v>
      </c>
      <c r="J17" s="432" t="s">
        <v>1218</v>
      </c>
      <c r="K17" s="432"/>
      <c r="L17" s="742" t="s">
        <v>763</v>
      </c>
      <c r="M17" s="747" t="s">
        <v>146</v>
      </c>
      <c r="N17" s="434">
        <v>35201</v>
      </c>
      <c r="O17" s="435" t="s">
        <v>35</v>
      </c>
      <c r="P17" s="435" t="s">
        <v>788</v>
      </c>
      <c r="Q17" s="435" t="s">
        <v>789</v>
      </c>
      <c r="R17" s="435" t="s">
        <v>530</v>
      </c>
      <c r="S17" s="437" t="s">
        <v>61</v>
      </c>
      <c r="T17" s="429"/>
    </row>
    <row r="18" spans="1:20" s="531" customFormat="1" ht="42" customHeight="1">
      <c r="A18" s="848"/>
      <c r="B18" s="127" t="s">
        <v>790</v>
      </c>
      <c r="C18" s="740" t="s">
        <v>791</v>
      </c>
      <c r="D18" s="740" t="s">
        <v>791</v>
      </c>
      <c r="E18" s="127" t="s">
        <v>1420</v>
      </c>
      <c r="F18" s="138" t="str">
        <f t="shared" si="1"/>
        <v>下関市大字吉田1085-1</v>
      </c>
      <c r="G18" s="432" t="s">
        <v>1219</v>
      </c>
      <c r="H18" s="741">
        <v>42095</v>
      </c>
      <c r="I18" s="433">
        <v>110</v>
      </c>
      <c r="J18" s="432" t="s">
        <v>1220</v>
      </c>
      <c r="K18" s="432"/>
      <c r="L18" s="742" t="s">
        <v>763</v>
      </c>
      <c r="M18" s="747" t="s">
        <v>146</v>
      </c>
      <c r="N18" s="434">
        <v>35201</v>
      </c>
      <c r="O18" s="435" t="s">
        <v>35</v>
      </c>
      <c r="P18" s="435" t="s">
        <v>792</v>
      </c>
      <c r="Q18" s="435" t="s">
        <v>1221</v>
      </c>
      <c r="R18" s="435" t="s">
        <v>530</v>
      </c>
      <c r="S18" s="437" t="s">
        <v>61</v>
      </c>
      <c r="T18" s="429"/>
    </row>
    <row r="19" spans="1:20" s="531" customFormat="1" ht="42" customHeight="1">
      <c r="A19" s="848"/>
      <c r="B19" s="748" t="s">
        <v>793</v>
      </c>
      <c r="C19" s="749" t="s">
        <v>794</v>
      </c>
      <c r="D19" s="749" t="s">
        <v>794</v>
      </c>
      <c r="E19" s="748" t="s">
        <v>795</v>
      </c>
      <c r="F19" s="750" t="str">
        <f t="shared" si="1"/>
        <v>下関市長府金屋町2-7</v>
      </c>
      <c r="G19" s="438" t="s">
        <v>1222</v>
      </c>
      <c r="H19" s="751">
        <v>42095</v>
      </c>
      <c r="I19" s="439">
        <v>159</v>
      </c>
      <c r="J19" s="438" t="s">
        <v>1223</v>
      </c>
      <c r="K19" s="438"/>
      <c r="L19" s="742" t="s">
        <v>763</v>
      </c>
      <c r="M19" s="747" t="s">
        <v>146</v>
      </c>
      <c r="N19" s="434">
        <v>35201</v>
      </c>
      <c r="O19" s="435" t="s">
        <v>35</v>
      </c>
      <c r="P19" s="435" t="s">
        <v>796</v>
      </c>
      <c r="Q19" s="435" t="s">
        <v>1224</v>
      </c>
      <c r="R19" s="435" t="s">
        <v>530</v>
      </c>
      <c r="S19" s="436" t="s">
        <v>63</v>
      </c>
      <c r="T19" s="429"/>
    </row>
    <row r="20" spans="1:20" s="521" customFormat="1" ht="42" customHeight="1">
      <c r="A20" s="848"/>
      <c r="B20" s="127" t="s">
        <v>1582</v>
      </c>
      <c r="C20" s="127" t="s">
        <v>1583</v>
      </c>
      <c r="D20" s="127" t="s">
        <v>1583</v>
      </c>
      <c r="E20" s="127" t="s">
        <v>1584</v>
      </c>
      <c r="F20" s="128" t="str">
        <f t="shared" si="1"/>
        <v>下関市細江町１－９－１５</v>
      </c>
      <c r="G20" s="139" t="s">
        <v>1585</v>
      </c>
      <c r="H20" s="741">
        <v>42095</v>
      </c>
      <c r="I20" s="440">
        <v>105</v>
      </c>
      <c r="J20" s="139" t="s">
        <v>1586</v>
      </c>
      <c r="K20" s="207" t="s">
        <v>1587</v>
      </c>
      <c r="L20" s="131" t="s">
        <v>797</v>
      </c>
      <c r="M20" s="752" t="s">
        <v>146</v>
      </c>
      <c r="N20" s="434" t="s">
        <v>152</v>
      </c>
      <c r="O20" s="753" t="s">
        <v>96</v>
      </c>
      <c r="P20" s="753" t="s">
        <v>1588</v>
      </c>
      <c r="Q20" s="128" t="s">
        <v>1589</v>
      </c>
      <c r="R20" s="435" t="s">
        <v>530</v>
      </c>
      <c r="S20" s="436" t="s">
        <v>63</v>
      </c>
      <c r="T20" s="733"/>
    </row>
    <row r="21" spans="1:20" s="521" customFormat="1" ht="42" customHeight="1">
      <c r="A21" s="848"/>
      <c r="B21" s="168" t="s">
        <v>798</v>
      </c>
      <c r="C21" s="168" t="s">
        <v>1050</v>
      </c>
      <c r="D21" s="168" t="s">
        <v>1050</v>
      </c>
      <c r="E21" s="168" t="s">
        <v>1225</v>
      </c>
      <c r="F21" s="128" t="str">
        <f t="shared" si="1"/>
        <v>下関市長府侍町１－１０－１</v>
      </c>
      <c r="G21" s="441" t="s">
        <v>1226</v>
      </c>
      <c r="H21" s="741">
        <v>42096</v>
      </c>
      <c r="I21" s="754">
        <v>190</v>
      </c>
      <c r="J21" s="441" t="s">
        <v>1227</v>
      </c>
      <c r="K21" s="754" t="s">
        <v>1228</v>
      </c>
      <c r="L21" s="131" t="s">
        <v>797</v>
      </c>
      <c r="M21" s="752" t="s">
        <v>146</v>
      </c>
      <c r="N21" s="434" t="s">
        <v>38</v>
      </c>
      <c r="O21" s="753" t="s">
        <v>96</v>
      </c>
      <c r="P21" s="753" t="s">
        <v>799</v>
      </c>
      <c r="Q21" s="128" t="s">
        <v>1229</v>
      </c>
      <c r="R21" s="435" t="s">
        <v>530</v>
      </c>
      <c r="S21" s="436" t="s">
        <v>63</v>
      </c>
      <c r="T21" s="733"/>
    </row>
    <row r="22" spans="1:20" s="521" customFormat="1" ht="44.25" customHeight="1">
      <c r="A22" s="848"/>
      <c r="B22" s="168" t="s">
        <v>1691</v>
      </c>
      <c r="C22" s="168" t="s">
        <v>1692</v>
      </c>
      <c r="D22" s="168" t="s">
        <v>1693</v>
      </c>
      <c r="E22" s="168" t="s">
        <v>1911</v>
      </c>
      <c r="F22" s="128" t="str">
        <f t="shared" si="1"/>
        <v>下関市桜山町1-1</v>
      </c>
      <c r="G22" s="441" t="s">
        <v>1912</v>
      </c>
      <c r="H22" s="755">
        <v>42461</v>
      </c>
      <c r="I22" s="754">
        <v>105</v>
      </c>
      <c r="J22" s="441" t="s">
        <v>1694</v>
      </c>
      <c r="K22" s="756" t="s">
        <v>1695</v>
      </c>
      <c r="L22" s="131" t="s">
        <v>1696</v>
      </c>
      <c r="M22" s="752" t="s">
        <v>1679</v>
      </c>
      <c r="N22" s="434" t="s">
        <v>1697</v>
      </c>
      <c r="O22" s="753" t="s">
        <v>1698</v>
      </c>
      <c r="P22" s="753" t="s">
        <v>1699</v>
      </c>
      <c r="Q22" s="128" t="s">
        <v>1700</v>
      </c>
      <c r="R22" s="435" t="s">
        <v>1682</v>
      </c>
      <c r="S22" s="436" t="s">
        <v>1701</v>
      </c>
      <c r="T22" s="733"/>
    </row>
    <row r="23" spans="1:20" s="521" customFormat="1" ht="44.25" customHeight="1">
      <c r="A23" s="848"/>
      <c r="B23" s="168" t="s">
        <v>1702</v>
      </c>
      <c r="C23" s="168" t="s">
        <v>1692</v>
      </c>
      <c r="D23" s="168" t="s">
        <v>1693</v>
      </c>
      <c r="E23" s="168" t="s">
        <v>1703</v>
      </c>
      <c r="F23" s="128" t="str">
        <f t="shared" si="1"/>
        <v>下関市彦島塩浜町2-2-21</v>
      </c>
      <c r="G23" s="441" t="s">
        <v>1913</v>
      </c>
      <c r="H23" s="755">
        <v>42461</v>
      </c>
      <c r="I23" s="754">
        <v>100</v>
      </c>
      <c r="J23" s="441" t="s">
        <v>1914</v>
      </c>
      <c r="K23" s="756" t="s">
        <v>1704</v>
      </c>
      <c r="L23" s="131" t="s">
        <v>1696</v>
      </c>
      <c r="M23" s="752" t="s">
        <v>1679</v>
      </c>
      <c r="N23" s="434" t="s">
        <v>1697</v>
      </c>
      <c r="O23" s="753" t="s">
        <v>1698</v>
      </c>
      <c r="P23" s="753" t="s">
        <v>1705</v>
      </c>
      <c r="Q23" s="128" t="s">
        <v>1706</v>
      </c>
      <c r="R23" s="435" t="s">
        <v>1682</v>
      </c>
      <c r="S23" s="436" t="s">
        <v>1701</v>
      </c>
      <c r="T23" s="733"/>
    </row>
    <row r="24" spans="1:20" s="521" customFormat="1" ht="51.75" customHeight="1">
      <c r="A24" s="848"/>
      <c r="B24" s="168" t="s">
        <v>1707</v>
      </c>
      <c r="C24" s="168" t="s">
        <v>1698</v>
      </c>
      <c r="D24" s="168" t="s">
        <v>1698</v>
      </c>
      <c r="E24" s="168" t="s">
        <v>1915</v>
      </c>
      <c r="F24" s="128" t="str">
        <f t="shared" si="1"/>
        <v>下関市豊浦町大字黒井字下北岡2159番地1</v>
      </c>
      <c r="G24" s="441" t="s">
        <v>1708</v>
      </c>
      <c r="H24" s="755">
        <v>42461</v>
      </c>
      <c r="I24" s="754">
        <v>110</v>
      </c>
      <c r="J24" s="441" t="s">
        <v>1709</v>
      </c>
      <c r="K24" s="756"/>
      <c r="L24" s="742" t="s">
        <v>1678</v>
      </c>
      <c r="M24" s="752" t="s">
        <v>1679</v>
      </c>
      <c r="N24" s="434" t="s">
        <v>1697</v>
      </c>
      <c r="O24" s="753" t="s">
        <v>1698</v>
      </c>
      <c r="P24" s="753" t="s">
        <v>1710</v>
      </c>
      <c r="Q24" s="128" t="s">
        <v>1711</v>
      </c>
      <c r="R24" s="435" t="s">
        <v>1712</v>
      </c>
      <c r="S24" s="436" t="s">
        <v>1713</v>
      </c>
      <c r="T24" s="733"/>
    </row>
    <row r="25" spans="1:20" s="521" customFormat="1" ht="42" customHeight="1">
      <c r="A25" s="848"/>
      <c r="B25" s="168" t="s">
        <v>870</v>
      </c>
      <c r="C25" s="168" t="s">
        <v>1590</v>
      </c>
      <c r="D25" s="168" t="s">
        <v>1590</v>
      </c>
      <c r="E25" s="168" t="s">
        <v>871</v>
      </c>
      <c r="F25" s="138" t="str">
        <f aca="true" t="shared" si="2" ref="F25:F35">O25&amp;P25</f>
        <v>下関市後田町3丁目5-24</v>
      </c>
      <c r="G25" s="441" t="s">
        <v>872</v>
      </c>
      <c r="H25" s="755">
        <v>42826</v>
      </c>
      <c r="I25" s="754">
        <v>101</v>
      </c>
      <c r="J25" s="441" t="s">
        <v>873</v>
      </c>
      <c r="K25" s="756"/>
      <c r="L25" s="742" t="s">
        <v>763</v>
      </c>
      <c r="M25" s="752" t="s">
        <v>146</v>
      </c>
      <c r="N25" s="434" t="s">
        <v>36</v>
      </c>
      <c r="O25" s="753" t="s">
        <v>96</v>
      </c>
      <c r="P25" s="753" t="s">
        <v>1794</v>
      </c>
      <c r="Q25" s="128" t="s">
        <v>1591</v>
      </c>
      <c r="R25" s="435" t="s">
        <v>530</v>
      </c>
      <c r="S25" s="436" t="s">
        <v>61</v>
      </c>
      <c r="T25" s="733"/>
    </row>
    <row r="26" spans="1:20" ht="42" customHeight="1">
      <c r="A26" s="848"/>
      <c r="B26" s="168" t="s">
        <v>874</v>
      </c>
      <c r="C26" s="168" t="s">
        <v>875</v>
      </c>
      <c r="D26" s="168" t="s">
        <v>875</v>
      </c>
      <c r="E26" s="168" t="s">
        <v>1779</v>
      </c>
      <c r="F26" s="138" t="str">
        <f t="shared" si="2"/>
        <v>下関市豊北町大字神田2408</v>
      </c>
      <c r="G26" s="441" t="s">
        <v>876</v>
      </c>
      <c r="H26" s="755">
        <v>42826</v>
      </c>
      <c r="I26" s="754">
        <v>60</v>
      </c>
      <c r="J26" s="441" t="s">
        <v>877</v>
      </c>
      <c r="K26" s="756"/>
      <c r="L26" s="742" t="s">
        <v>763</v>
      </c>
      <c r="M26" s="752" t="s">
        <v>146</v>
      </c>
      <c r="N26" s="434" t="s">
        <v>36</v>
      </c>
      <c r="O26" s="753" t="s">
        <v>96</v>
      </c>
      <c r="P26" s="753" t="s">
        <v>878</v>
      </c>
      <c r="Q26" s="128" t="s">
        <v>1230</v>
      </c>
      <c r="R26" s="435" t="s">
        <v>530</v>
      </c>
      <c r="S26" s="436" t="s">
        <v>61</v>
      </c>
      <c r="T26" s="733"/>
    </row>
    <row r="27" spans="1:20" ht="42" customHeight="1">
      <c r="A27" s="848"/>
      <c r="B27" s="168" t="s">
        <v>879</v>
      </c>
      <c r="C27" s="168" t="s">
        <v>880</v>
      </c>
      <c r="D27" s="168" t="s">
        <v>880</v>
      </c>
      <c r="E27" s="168" t="s">
        <v>881</v>
      </c>
      <c r="F27" s="138" t="str">
        <f t="shared" si="2"/>
        <v>下関市山の田南町13－12</v>
      </c>
      <c r="G27" s="441" t="s">
        <v>1231</v>
      </c>
      <c r="H27" s="755">
        <v>42826</v>
      </c>
      <c r="I27" s="754">
        <v>200</v>
      </c>
      <c r="J27" s="441" t="s">
        <v>1232</v>
      </c>
      <c r="K27" s="756" t="s">
        <v>882</v>
      </c>
      <c r="L27" s="131" t="s">
        <v>797</v>
      </c>
      <c r="M27" s="752" t="s">
        <v>146</v>
      </c>
      <c r="N27" s="434" t="s">
        <v>36</v>
      </c>
      <c r="O27" s="753" t="s">
        <v>96</v>
      </c>
      <c r="P27" s="753" t="s">
        <v>883</v>
      </c>
      <c r="Q27" s="128" t="s">
        <v>1051</v>
      </c>
      <c r="R27" s="435" t="s">
        <v>530</v>
      </c>
      <c r="S27" s="436" t="s">
        <v>63</v>
      </c>
      <c r="T27" s="733"/>
    </row>
    <row r="28" spans="1:20" ht="42" customHeight="1">
      <c r="A28" s="848"/>
      <c r="B28" s="168" t="s">
        <v>884</v>
      </c>
      <c r="C28" s="168" t="s">
        <v>885</v>
      </c>
      <c r="D28" s="168" t="s">
        <v>885</v>
      </c>
      <c r="E28" s="168" t="s">
        <v>1136</v>
      </c>
      <c r="F28" s="138" t="str">
        <f t="shared" si="2"/>
        <v>下関市安岡町1－10－7</v>
      </c>
      <c r="G28" s="441" t="s">
        <v>1233</v>
      </c>
      <c r="H28" s="755">
        <v>42826</v>
      </c>
      <c r="I28" s="754">
        <v>180</v>
      </c>
      <c r="J28" s="441" t="s">
        <v>1234</v>
      </c>
      <c r="K28" s="756" t="s">
        <v>886</v>
      </c>
      <c r="L28" s="131" t="s">
        <v>797</v>
      </c>
      <c r="M28" s="752" t="s">
        <v>146</v>
      </c>
      <c r="N28" s="434" t="s">
        <v>36</v>
      </c>
      <c r="O28" s="753" t="s">
        <v>96</v>
      </c>
      <c r="P28" s="753" t="s">
        <v>887</v>
      </c>
      <c r="Q28" s="128" t="s">
        <v>1235</v>
      </c>
      <c r="R28" s="435" t="s">
        <v>530</v>
      </c>
      <c r="S28" s="436" t="s">
        <v>63</v>
      </c>
      <c r="T28" s="733"/>
    </row>
    <row r="29" spans="1:20" ht="42" customHeight="1">
      <c r="A29" s="848"/>
      <c r="B29" s="168" t="s">
        <v>938</v>
      </c>
      <c r="C29" s="168" t="s">
        <v>96</v>
      </c>
      <c r="D29" s="168" t="s">
        <v>96</v>
      </c>
      <c r="E29" s="168" t="s">
        <v>1573</v>
      </c>
      <c r="F29" s="138" t="str">
        <f t="shared" si="2"/>
        <v>下関市幡生新町1-10</v>
      </c>
      <c r="G29" s="441" t="s">
        <v>1576</v>
      </c>
      <c r="H29" s="755">
        <v>43191</v>
      </c>
      <c r="I29" s="754">
        <v>180</v>
      </c>
      <c r="J29" s="441" t="s">
        <v>1577</v>
      </c>
      <c r="K29" s="756"/>
      <c r="L29" s="131" t="s">
        <v>939</v>
      </c>
      <c r="M29" s="752" t="s">
        <v>146</v>
      </c>
      <c r="N29" s="434" t="s">
        <v>36</v>
      </c>
      <c r="O29" s="753" t="s">
        <v>96</v>
      </c>
      <c r="P29" s="753" t="s">
        <v>935</v>
      </c>
      <c r="Q29" s="128" t="s">
        <v>1578</v>
      </c>
      <c r="R29" s="435" t="s">
        <v>9</v>
      </c>
      <c r="S29" s="436" t="s">
        <v>765</v>
      </c>
      <c r="T29" s="733"/>
    </row>
    <row r="30" spans="1:20" ht="42" customHeight="1">
      <c r="A30" s="848"/>
      <c r="B30" s="127" t="s">
        <v>940</v>
      </c>
      <c r="C30" s="127" t="s">
        <v>96</v>
      </c>
      <c r="D30" s="127" t="s">
        <v>96</v>
      </c>
      <c r="E30" s="127" t="s">
        <v>1780</v>
      </c>
      <c r="F30" s="128" t="str">
        <f t="shared" si="2"/>
        <v>下関市新垢田東町1-2-7</v>
      </c>
      <c r="G30" s="139" t="s">
        <v>1579</v>
      </c>
      <c r="H30" s="741">
        <v>43191</v>
      </c>
      <c r="I30" s="440">
        <v>160</v>
      </c>
      <c r="J30" s="139" t="s">
        <v>1580</v>
      </c>
      <c r="K30" s="207"/>
      <c r="L30" s="131" t="s">
        <v>939</v>
      </c>
      <c r="M30" s="752" t="s">
        <v>146</v>
      </c>
      <c r="N30" s="434" t="s">
        <v>36</v>
      </c>
      <c r="O30" s="753" t="s">
        <v>96</v>
      </c>
      <c r="P30" s="753" t="s">
        <v>936</v>
      </c>
      <c r="Q30" s="128" t="s">
        <v>1581</v>
      </c>
      <c r="R30" s="435" t="s">
        <v>9</v>
      </c>
      <c r="S30" s="436" t="s">
        <v>765</v>
      </c>
      <c r="T30" s="733"/>
    </row>
    <row r="31" spans="1:20" s="521" customFormat="1" ht="42" customHeight="1">
      <c r="A31" s="848"/>
      <c r="B31" s="127" t="s">
        <v>941</v>
      </c>
      <c r="C31" s="127" t="s">
        <v>942</v>
      </c>
      <c r="D31" s="127" t="s">
        <v>942</v>
      </c>
      <c r="E31" s="127" t="s">
        <v>1566</v>
      </c>
      <c r="F31" s="128" t="str">
        <f t="shared" si="2"/>
        <v>下関市彦島迫町6-7-22</v>
      </c>
      <c r="G31" s="139" t="s">
        <v>1592</v>
      </c>
      <c r="H31" s="741">
        <v>43191</v>
      </c>
      <c r="I31" s="440">
        <v>125</v>
      </c>
      <c r="J31" s="139" t="s">
        <v>1593</v>
      </c>
      <c r="K31" s="207"/>
      <c r="L31" s="131" t="s">
        <v>939</v>
      </c>
      <c r="M31" s="752" t="s">
        <v>146</v>
      </c>
      <c r="N31" s="434" t="s">
        <v>36</v>
      </c>
      <c r="O31" s="753" t="s">
        <v>96</v>
      </c>
      <c r="P31" s="753" t="s">
        <v>937</v>
      </c>
      <c r="Q31" s="128" t="s">
        <v>1594</v>
      </c>
      <c r="R31" s="435" t="s">
        <v>530</v>
      </c>
      <c r="S31" s="436" t="s">
        <v>61</v>
      </c>
      <c r="T31" s="733"/>
    </row>
    <row r="32" spans="1:20" ht="42" customHeight="1">
      <c r="A32" s="757"/>
      <c r="B32" s="127" t="s">
        <v>1781</v>
      </c>
      <c r="C32" s="740" t="s">
        <v>1782</v>
      </c>
      <c r="D32" s="740" t="s">
        <v>96</v>
      </c>
      <c r="E32" s="127" t="s">
        <v>1916</v>
      </c>
      <c r="F32" s="138" t="str">
        <f t="shared" si="2"/>
        <v>下関市長府亀の甲2-2-82</v>
      </c>
      <c r="G32" s="432" t="s">
        <v>1783</v>
      </c>
      <c r="H32" s="741">
        <v>45017</v>
      </c>
      <c r="I32" s="433">
        <v>130</v>
      </c>
      <c r="J32" s="432" t="s">
        <v>1784</v>
      </c>
      <c r="K32" s="432"/>
      <c r="L32" s="742" t="s">
        <v>763</v>
      </c>
      <c r="M32" s="743" t="s">
        <v>146</v>
      </c>
      <c r="N32" s="744">
        <v>35201</v>
      </c>
      <c r="O32" s="435" t="s">
        <v>35</v>
      </c>
      <c r="P32" s="745" t="s">
        <v>1785</v>
      </c>
      <c r="Q32" s="745" t="s">
        <v>1786</v>
      </c>
      <c r="R32" s="435" t="s">
        <v>9</v>
      </c>
      <c r="S32" s="758" t="s">
        <v>765</v>
      </c>
      <c r="T32" s="733"/>
    </row>
    <row r="33" spans="1:20" ht="42" customHeight="1">
      <c r="A33" s="757"/>
      <c r="B33" s="127" t="s">
        <v>1787</v>
      </c>
      <c r="C33" s="740" t="s">
        <v>1788</v>
      </c>
      <c r="D33" s="740" t="s">
        <v>1788</v>
      </c>
      <c r="E33" s="127" t="s">
        <v>1789</v>
      </c>
      <c r="F33" s="138" t="str">
        <f t="shared" si="2"/>
        <v>下関市小月茶屋2-9-1</v>
      </c>
      <c r="G33" s="432" t="s">
        <v>1790</v>
      </c>
      <c r="H33" s="741">
        <v>45017</v>
      </c>
      <c r="I33" s="433">
        <v>150</v>
      </c>
      <c r="J33" s="432" t="s">
        <v>1791</v>
      </c>
      <c r="K33" s="432"/>
      <c r="L33" s="742" t="s">
        <v>763</v>
      </c>
      <c r="M33" s="759" t="s">
        <v>146</v>
      </c>
      <c r="N33" s="503">
        <v>35201</v>
      </c>
      <c r="O33" s="435" t="s">
        <v>35</v>
      </c>
      <c r="P33" s="760" t="s">
        <v>1792</v>
      </c>
      <c r="Q33" s="761" t="s">
        <v>1793</v>
      </c>
      <c r="R33" s="435" t="s">
        <v>530</v>
      </c>
      <c r="S33" s="437" t="s">
        <v>61</v>
      </c>
      <c r="T33" s="733"/>
    </row>
    <row r="34" spans="1:20" s="531" customFormat="1" ht="42" customHeight="1">
      <c r="A34" s="757"/>
      <c r="B34" s="127" t="s">
        <v>1917</v>
      </c>
      <c r="C34" s="740" t="s">
        <v>1918</v>
      </c>
      <c r="D34" s="740" t="s">
        <v>1918</v>
      </c>
      <c r="E34" s="127" t="s">
        <v>1919</v>
      </c>
      <c r="F34" s="138" t="s">
        <v>1920</v>
      </c>
      <c r="G34" s="432" t="s">
        <v>1921</v>
      </c>
      <c r="H34" s="741">
        <v>45383</v>
      </c>
      <c r="I34" s="433">
        <v>148</v>
      </c>
      <c r="J34" s="432" t="s">
        <v>1922</v>
      </c>
      <c r="K34" s="432"/>
      <c r="L34" s="742" t="s">
        <v>1923</v>
      </c>
      <c r="M34" s="759" t="s">
        <v>1924</v>
      </c>
      <c r="N34" s="503">
        <v>35201</v>
      </c>
      <c r="O34" s="435" t="s">
        <v>35</v>
      </c>
      <c r="P34" s="760" t="s">
        <v>1920</v>
      </c>
      <c r="Q34" s="761" t="s">
        <v>1925</v>
      </c>
      <c r="R34" s="435" t="s">
        <v>264</v>
      </c>
      <c r="S34" s="437" t="s">
        <v>1926</v>
      </c>
      <c r="T34" s="429"/>
    </row>
    <row r="35" spans="1:20" s="531" customFormat="1" ht="48" customHeight="1">
      <c r="A35" s="847" t="s">
        <v>1940</v>
      </c>
      <c r="B35" s="168" t="s">
        <v>349</v>
      </c>
      <c r="C35" s="762" t="s">
        <v>434</v>
      </c>
      <c r="D35" s="762" t="s">
        <v>434</v>
      </c>
      <c r="E35" s="168" t="s">
        <v>350</v>
      </c>
      <c r="F35" s="138" t="str">
        <f t="shared" si="2"/>
        <v>宇部市則貞2丁目7-47</v>
      </c>
      <c r="G35" s="442" t="s">
        <v>630</v>
      </c>
      <c r="H35" s="755">
        <v>41365</v>
      </c>
      <c r="I35" s="443">
        <v>260</v>
      </c>
      <c r="J35" s="442" t="s">
        <v>429</v>
      </c>
      <c r="K35" s="432" t="s">
        <v>351</v>
      </c>
      <c r="L35" s="763" t="s">
        <v>797</v>
      </c>
      <c r="M35" s="747" t="s">
        <v>146</v>
      </c>
      <c r="N35" s="434">
        <v>35202</v>
      </c>
      <c r="O35" s="435" t="s">
        <v>100</v>
      </c>
      <c r="P35" s="435" t="s">
        <v>631</v>
      </c>
      <c r="Q35" s="435" t="s">
        <v>1432</v>
      </c>
      <c r="R35" s="435" t="s">
        <v>530</v>
      </c>
      <c r="S35" s="436" t="s">
        <v>63</v>
      </c>
      <c r="T35" s="429"/>
    </row>
    <row r="36" spans="1:20" s="531" customFormat="1" ht="45" customHeight="1">
      <c r="A36" s="848"/>
      <c r="B36" s="168" t="s">
        <v>1433</v>
      </c>
      <c r="C36" s="762" t="s">
        <v>1434</v>
      </c>
      <c r="D36" s="762" t="s">
        <v>1435</v>
      </c>
      <c r="E36" s="168" t="s">
        <v>1619</v>
      </c>
      <c r="F36" s="138" t="s">
        <v>1436</v>
      </c>
      <c r="G36" s="442" t="s">
        <v>1360</v>
      </c>
      <c r="H36" s="755">
        <v>44105</v>
      </c>
      <c r="I36" s="443">
        <v>270</v>
      </c>
      <c r="J36" s="442" t="s">
        <v>1437</v>
      </c>
      <c r="K36" s="764" t="s">
        <v>1438</v>
      </c>
      <c r="L36" s="763" t="s">
        <v>797</v>
      </c>
      <c r="M36" s="747" t="s">
        <v>146</v>
      </c>
      <c r="N36" s="434">
        <v>35202</v>
      </c>
      <c r="O36" s="435" t="s">
        <v>100</v>
      </c>
      <c r="P36" s="435" t="s">
        <v>1439</v>
      </c>
      <c r="Q36" s="435" t="s">
        <v>1440</v>
      </c>
      <c r="R36" s="435" t="s">
        <v>530</v>
      </c>
      <c r="S36" s="436" t="s">
        <v>63</v>
      </c>
      <c r="T36" s="429"/>
    </row>
    <row r="37" spans="1:20" s="531" customFormat="1" ht="45" customHeight="1">
      <c r="A37" s="849"/>
      <c r="B37" s="168" t="s">
        <v>1848</v>
      </c>
      <c r="C37" s="762" t="s">
        <v>1622</v>
      </c>
      <c r="D37" s="762" t="s">
        <v>1622</v>
      </c>
      <c r="E37" s="168" t="s">
        <v>1849</v>
      </c>
      <c r="F37" s="138" t="s">
        <v>1850</v>
      </c>
      <c r="G37" s="442" t="s">
        <v>1851</v>
      </c>
      <c r="H37" s="755">
        <v>45383</v>
      </c>
      <c r="I37" s="443">
        <v>170</v>
      </c>
      <c r="J37" s="442" t="s">
        <v>1852</v>
      </c>
      <c r="K37" s="764"/>
      <c r="L37" s="763" t="s">
        <v>797</v>
      </c>
      <c r="M37" s="747" t="s">
        <v>146</v>
      </c>
      <c r="N37" s="434">
        <v>35202</v>
      </c>
      <c r="O37" s="435" t="s">
        <v>100</v>
      </c>
      <c r="P37" s="435" t="s">
        <v>1853</v>
      </c>
      <c r="Q37" s="435" t="s">
        <v>1854</v>
      </c>
      <c r="R37" s="435" t="s">
        <v>264</v>
      </c>
      <c r="S37" s="436" t="s">
        <v>63</v>
      </c>
      <c r="T37" s="429"/>
    </row>
    <row r="38" spans="1:20" s="531" customFormat="1" ht="45" customHeight="1">
      <c r="A38" s="847" t="s">
        <v>1868</v>
      </c>
      <c r="B38" s="127" t="s">
        <v>800</v>
      </c>
      <c r="C38" s="740" t="s">
        <v>801</v>
      </c>
      <c r="D38" s="740" t="s">
        <v>948</v>
      </c>
      <c r="E38" s="127" t="s">
        <v>1236</v>
      </c>
      <c r="F38" s="128" t="str">
        <f aca="true" t="shared" si="3" ref="F38:F45">O38&amp;P38</f>
        <v>山口市天花一丁目3-1</v>
      </c>
      <c r="G38" s="432" t="s">
        <v>1441</v>
      </c>
      <c r="H38" s="741">
        <v>42095</v>
      </c>
      <c r="I38" s="433">
        <v>317</v>
      </c>
      <c r="J38" s="432" t="s">
        <v>888</v>
      </c>
      <c r="K38" s="432"/>
      <c r="L38" s="763" t="s">
        <v>1442</v>
      </c>
      <c r="M38" s="747" t="s">
        <v>146</v>
      </c>
      <c r="N38" s="434">
        <v>35203</v>
      </c>
      <c r="O38" s="435" t="s">
        <v>141</v>
      </c>
      <c r="P38" s="435" t="s">
        <v>1443</v>
      </c>
      <c r="Q38" s="435" t="s">
        <v>1444</v>
      </c>
      <c r="R38" s="435" t="s">
        <v>530</v>
      </c>
      <c r="S38" s="436" t="s">
        <v>63</v>
      </c>
      <c r="T38" s="429"/>
    </row>
    <row r="39" spans="1:20" s="531" customFormat="1" ht="45" customHeight="1">
      <c r="A39" s="848"/>
      <c r="B39" s="168" t="s">
        <v>889</v>
      </c>
      <c r="C39" s="762" t="s">
        <v>890</v>
      </c>
      <c r="D39" s="762" t="s">
        <v>949</v>
      </c>
      <c r="E39" s="168" t="s">
        <v>1855</v>
      </c>
      <c r="F39" s="138" t="str">
        <f t="shared" si="3"/>
        <v>山口市阿知須2940-2</v>
      </c>
      <c r="G39" s="442" t="s">
        <v>1445</v>
      </c>
      <c r="H39" s="755">
        <v>42826</v>
      </c>
      <c r="I39" s="443">
        <v>195</v>
      </c>
      <c r="J39" s="442" t="s">
        <v>1446</v>
      </c>
      <c r="K39" s="442" t="s">
        <v>950</v>
      </c>
      <c r="L39" s="765" t="s">
        <v>797</v>
      </c>
      <c r="M39" s="747" t="s">
        <v>146</v>
      </c>
      <c r="N39" s="434">
        <v>35203</v>
      </c>
      <c r="O39" s="435" t="s">
        <v>141</v>
      </c>
      <c r="P39" s="435" t="s">
        <v>1052</v>
      </c>
      <c r="Q39" s="435" t="s">
        <v>1447</v>
      </c>
      <c r="R39" s="435" t="s">
        <v>530</v>
      </c>
      <c r="S39" s="436" t="s">
        <v>63</v>
      </c>
      <c r="T39" s="429"/>
    </row>
    <row r="40" spans="1:20" s="521" customFormat="1" ht="45.75" customHeight="1">
      <c r="A40" s="848"/>
      <c r="B40" s="168" t="s">
        <v>951</v>
      </c>
      <c r="C40" s="762" t="s">
        <v>952</v>
      </c>
      <c r="D40" s="762" t="s">
        <v>953</v>
      </c>
      <c r="E40" s="168" t="s">
        <v>1620</v>
      </c>
      <c r="F40" s="138" t="str">
        <f t="shared" si="3"/>
        <v>山口市矢原1121</v>
      </c>
      <c r="G40" s="442" t="s">
        <v>1448</v>
      </c>
      <c r="H40" s="755">
        <v>43191</v>
      </c>
      <c r="I40" s="443">
        <v>415</v>
      </c>
      <c r="J40" s="442" t="s">
        <v>1449</v>
      </c>
      <c r="K40" s="442"/>
      <c r="L40" s="763" t="s">
        <v>1856</v>
      </c>
      <c r="M40" s="747" t="s">
        <v>146</v>
      </c>
      <c r="N40" s="434">
        <v>35203</v>
      </c>
      <c r="O40" s="435" t="s">
        <v>141</v>
      </c>
      <c r="P40" s="435" t="s">
        <v>954</v>
      </c>
      <c r="Q40" s="435" t="s">
        <v>1450</v>
      </c>
      <c r="R40" s="435" t="s">
        <v>530</v>
      </c>
      <c r="S40" s="436" t="s">
        <v>1451</v>
      </c>
      <c r="T40" s="429"/>
    </row>
    <row r="41" spans="1:20" s="521" customFormat="1" ht="45.75" customHeight="1">
      <c r="A41" s="848"/>
      <c r="B41" s="168" t="s">
        <v>1237</v>
      </c>
      <c r="C41" s="762" t="s">
        <v>1729</v>
      </c>
      <c r="D41" s="762" t="s">
        <v>1730</v>
      </c>
      <c r="E41" s="168" t="s">
        <v>1238</v>
      </c>
      <c r="F41" s="138" t="str">
        <f t="shared" si="3"/>
        <v>山口市中央4-2-2</v>
      </c>
      <c r="G41" s="442" t="s">
        <v>1452</v>
      </c>
      <c r="H41" s="755">
        <v>43922</v>
      </c>
      <c r="I41" s="443">
        <v>210</v>
      </c>
      <c r="J41" s="442" t="s">
        <v>1453</v>
      </c>
      <c r="K41" s="442" t="s">
        <v>1239</v>
      </c>
      <c r="L41" s="765" t="s">
        <v>1454</v>
      </c>
      <c r="M41" s="747" t="s">
        <v>146</v>
      </c>
      <c r="N41" s="434">
        <v>35203</v>
      </c>
      <c r="O41" s="435" t="s">
        <v>141</v>
      </c>
      <c r="P41" s="435" t="s">
        <v>1240</v>
      </c>
      <c r="Q41" s="432" t="s">
        <v>1455</v>
      </c>
      <c r="R41" s="435" t="s">
        <v>530</v>
      </c>
      <c r="S41" s="436" t="s">
        <v>1451</v>
      </c>
      <c r="T41" s="429" t="s">
        <v>1626</v>
      </c>
    </row>
    <row r="42" spans="1:20" s="521" customFormat="1" ht="42" customHeight="1">
      <c r="A42" s="848"/>
      <c r="B42" s="168" t="s">
        <v>1621</v>
      </c>
      <c r="C42" s="762" t="s">
        <v>1622</v>
      </c>
      <c r="D42" s="762" t="s">
        <v>1857</v>
      </c>
      <c r="E42" s="168" t="s">
        <v>1858</v>
      </c>
      <c r="F42" s="138" t="str">
        <f t="shared" si="3"/>
        <v>山口市小郡下郷261-1</v>
      </c>
      <c r="G42" s="442" t="s">
        <v>1005</v>
      </c>
      <c r="H42" s="755">
        <v>44652</v>
      </c>
      <c r="I42" s="443">
        <v>323</v>
      </c>
      <c r="J42" s="442" t="s">
        <v>1623</v>
      </c>
      <c r="K42" s="442"/>
      <c r="L42" s="765" t="s">
        <v>1454</v>
      </c>
      <c r="M42" s="747" t="s">
        <v>146</v>
      </c>
      <c r="N42" s="434">
        <v>35203</v>
      </c>
      <c r="O42" s="435" t="s">
        <v>141</v>
      </c>
      <c r="P42" s="435" t="s">
        <v>1624</v>
      </c>
      <c r="Q42" s="432" t="s">
        <v>1625</v>
      </c>
      <c r="R42" s="135" t="str">
        <f>IF(S42="","",IF(OR(S42="国",S42="県",S42="市町",S42="組合その他"),"（公立）","（私立）"))</f>
        <v>（私立）</v>
      </c>
      <c r="S42" s="436" t="s">
        <v>1451</v>
      </c>
      <c r="T42" s="429" t="s">
        <v>1626</v>
      </c>
    </row>
    <row r="43" spans="1:20" s="531" customFormat="1" ht="42" customHeight="1">
      <c r="A43" s="848"/>
      <c r="B43" s="168" t="s">
        <v>1721</v>
      </c>
      <c r="C43" s="762" t="s">
        <v>1722</v>
      </c>
      <c r="D43" s="762" t="s">
        <v>1723</v>
      </c>
      <c r="E43" s="168" t="s">
        <v>1724</v>
      </c>
      <c r="F43" s="138" t="str">
        <f>O43&amp;P43</f>
        <v>山口市野田170</v>
      </c>
      <c r="G43" s="442" t="s">
        <v>1725</v>
      </c>
      <c r="H43" s="755">
        <v>45017</v>
      </c>
      <c r="I43" s="443">
        <v>118</v>
      </c>
      <c r="J43" s="442" t="s">
        <v>1726</v>
      </c>
      <c r="K43" s="442"/>
      <c r="L43" s="765" t="s">
        <v>1454</v>
      </c>
      <c r="M43" s="747" t="s">
        <v>146</v>
      </c>
      <c r="N43" s="434">
        <v>35203</v>
      </c>
      <c r="O43" s="435" t="s">
        <v>141</v>
      </c>
      <c r="P43" s="435" t="s">
        <v>1727</v>
      </c>
      <c r="Q43" s="432" t="s">
        <v>1728</v>
      </c>
      <c r="R43" s="135" t="str">
        <f>IF(S43="","",IF(OR(S43="国",S43="県",S43="市町",S43="組合その他"),"（公立）","（私立）"))</f>
        <v>（私立）</v>
      </c>
      <c r="S43" s="436" t="s">
        <v>1451</v>
      </c>
      <c r="T43" s="429" t="s">
        <v>1626</v>
      </c>
    </row>
    <row r="44" spans="1:20" s="521" customFormat="1" ht="42" customHeight="1">
      <c r="A44" s="848"/>
      <c r="B44" s="168" t="s">
        <v>1859</v>
      </c>
      <c r="C44" s="762" t="s">
        <v>1860</v>
      </c>
      <c r="D44" s="762" t="s">
        <v>1861</v>
      </c>
      <c r="E44" s="168" t="s">
        <v>1862</v>
      </c>
      <c r="F44" s="138" t="str">
        <f>O44&amp;P44</f>
        <v>山口市大内御堀3654-6</v>
      </c>
      <c r="G44" s="442" t="s">
        <v>1863</v>
      </c>
      <c r="H44" s="755">
        <v>45383</v>
      </c>
      <c r="I44" s="443">
        <v>159</v>
      </c>
      <c r="J44" s="442" t="s">
        <v>1864</v>
      </c>
      <c r="K44" s="442" t="s">
        <v>1865</v>
      </c>
      <c r="L44" s="765" t="s">
        <v>1058</v>
      </c>
      <c r="M44" s="747" t="s">
        <v>146</v>
      </c>
      <c r="N44" s="434">
        <v>35203</v>
      </c>
      <c r="O44" s="435" t="s">
        <v>141</v>
      </c>
      <c r="P44" s="435" t="s">
        <v>1866</v>
      </c>
      <c r="Q44" s="432" t="s">
        <v>1867</v>
      </c>
      <c r="R44" s="135" t="s">
        <v>264</v>
      </c>
      <c r="S44" s="436" t="s">
        <v>901</v>
      </c>
      <c r="T44" s="429" t="s">
        <v>1626</v>
      </c>
    </row>
    <row r="45" spans="1:20" s="521" customFormat="1" ht="42" customHeight="1">
      <c r="A45" s="849"/>
      <c r="B45" s="168" t="s">
        <v>1627</v>
      </c>
      <c r="C45" s="762" t="s">
        <v>141</v>
      </c>
      <c r="D45" s="762" t="s">
        <v>141</v>
      </c>
      <c r="E45" s="168" t="s">
        <v>1628</v>
      </c>
      <c r="F45" s="138" t="str">
        <f t="shared" si="3"/>
        <v>山口市鋳銭司3922-1</v>
      </c>
      <c r="G45" s="442" t="s">
        <v>1629</v>
      </c>
      <c r="H45" s="755">
        <v>44652</v>
      </c>
      <c r="I45" s="443">
        <v>50</v>
      </c>
      <c r="J45" s="442" t="s">
        <v>1630</v>
      </c>
      <c r="K45" s="442"/>
      <c r="L45" s="765" t="s">
        <v>763</v>
      </c>
      <c r="M45" s="747" t="s">
        <v>146</v>
      </c>
      <c r="N45" s="434">
        <v>35203</v>
      </c>
      <c r="O45" s="435" t="s">
        <v>141</v>
      </c>
      <c r="P45" s="435" t="s">
        <v>1631</v>
      </c>
      <c r="Q45" s="432" t="s">
        <v>1632</v>
      </c>
      <c r="R45" s="135" t="str">
        <f>IF(S45="","",IF(OR(S45="国",S45="県",S45="市町",S45="組合その他"),"（公立）","（私立）"))</f>
        <v>（公立）</v>
      </c>
      <c r="S45" s="436" t="s">
        <v>765</v>
      </c>
      <c r="T45" s="733"/>
    </row>
    <row r="46" spans="1:20" s="521" customFormat="1" ht="42" customHeight="1">
      <c r="A46" s="847" t="s">
        <v>907</v>
      </c>
      <c r="B46" s="168" t="s">
        <v>263</v>
      </c>
      <c r="C46" s="762" t="s">
        <v>435</v>
      </c>
      <c r="D46" s="762" t="s">
        <v>435</v>
      </c>
      <c r="E46" s="168" t="s">
        <v>443</v>
      </c>
      <c r="F46" s="138" t="str">
        <f aca="true" t="shared" si="4" ref="F46:F72">O46&amp;P46</f>
        <v>萩市西田町17番地</v>
      </c>
      <c r="G46" s="442" t="s">
        <v>1456</v>
      </c>
      <c r="H46" s="755">
        <v>40269</v>
      </c>
      <c r="I46" s="443">
        <v>115</v>
      </c>
      <c r="J46" s="442" t="s">
        <v>430</v>
      </c>
      <c r="K46" s="766"/>
      <c r="L46" s="742" t="s">
        <v>763</v>
      </c>
      <c r="M46" s="747" t="s">
        <v>146</v>
      </c>
      <c r="N46" s="434">
        <v>35204</v>
      </c>
      <c r="O46" s="435" t="s">
        <v>95</v>
      </c>
      <c r="P46" s="435" t="s">
        <v>311</v>
      </c>
      <c r="Q46" s="435" t="s">
        <v>1457</v>
      </c>
      <c r="R46" s="435" t="s">
        <v>264</v>
      </c>
      <c r="S46" s="436" t="s">
        <v>63</v>
      </c>
      <c r="T46" s="733"/>
    </row>
    <row r="47" spans="1:20" s="521" customFormat="1" ht="42" customHeight="1">
      <c r="A47" s="851"/>
      <c r="B47" s="168" t="s">
        <v>802</v>
      </c>
      <c r="C47" s="762" t="s">
        <v>803</v>
      </c>
      <c r="D47" s="762" t="s">
        <v>804</v>
      </c>
      <c r="E47" s="168" t="s">
        <v>1869</v>
      </c>
      <c r="F47" s="138" t="str">
        <f t="shared" si="4"/>
        <v>萩市江向597番地</v>
      </c>
      <c r="G47" s="442" t="s">
        <v>1241</v>
      </c>
      <c r="H47" s="755">
        <v>42095</v>
      </c>
      <c r="I47" s="443">
        <v>90</v>
      </c>
      <c r="J47" s="442" t="s">
        <v>1242</v>
      </c>
      <c r="K47" s="755"/>
      <c r="L47" s="742" t="s">
        <v>763</v>
      </c>
      <c r="M47" s="747" t="s">
        <v>146</v>
      </c>
      <c r="N47" s="434">
        <v>35204</v>
      </c>
      <c r="O47" s="435" t="s">
        <v>95</v>
      </c>
      <c r="P47" s="435" t="s">
        <v>805</v>
      </c>
      <c r="Q47" s="432" t="s">
        <v>1243</v>
      </c>
      <c r="R47" s="435" t="s">
        <v>530</v>
      </c>
      <c r="S47" s="436" t="s">
        <v>63</v>
      </c>
      <c r="T47" s="429"/>
    </row>
    <row r="48" spans="1:25" s="521" customFormat="1" ht="42" customHeight="1">
      <c r="A48" s="847" t="s">
        <v>1884</v>
      </c>
      <c r="B48" s="127" t="s">
        <v>253</v>
      </c>
      <c r="C48" s="127" t="s">
        <v>436</v>
      </c>
      <c r="D48" s="127" t="s">
        <v>436</v>
      </c>
      <c r="E48" s="767" t="s">
        <v>1633</v>
      </c>
      <c r="F48" s="128" t="str">
        <f t="shared" si="4"/>
        <v>防府市華浦2丁目2-1</v>
      </c>
      <c r="G48" s="128" t="s">
        <v>632</v>
      </c>
      <c r="H48" s="768">
        <v>39904</v>
      </c>
      <c r="I48" s="130">
        <v>276</v>
      </c>
      <c r="J48" s="128" t="s">
        <v>431</v>
      </c>
      <c r="K48" s="128" t="s">
        <v>255</v>
      </c>
      <c r="L48" s="769" t="s">
        <v>797</v>
      </c>
      <c r="M48" s="770" t="s">
        <v>146</v>
      </c>
      <c r="N48" s="128">
        <v>35206</v>
      </c>
      <c r="O48" s="128" t="s">
        <v>125</v>
      </c>
      <c r="P48" s="128" t="s">
        <v>310</v>
      </c>
      <c r="Q48" s="128" t="s">
        <v>1244</v>
      </c>
      <c r="R48" s="435" t="str">
        <f>IF(S48="","",IF(OR(S48="国",S48="県",S48="市町",S48="組合その他"),"（公立）","（私立）"))</f>
        <v>（私立）</v>
      </c>
      <c r="S48" s="436" t="s">
        <v>63</v>
      </c>
      <c r="T48" s="733"/>
      <c r="V48" s="536">
        <f>IF(R51="（公立）",1,0)</f>
        <v>0</v>
      </c>
      <c r="W48" s="537">
        <f>IF(R51="（私立）",1,0)</f>
        <v>1</v>
      </c>
      <c r="X48" s="538">
        <f>IF(R51="（公立）",I51,0)</f>
        <v>0</v>
      </c>
      <c r="Y48" s="537">
        <f>IF(R51="（私立）",I51,0)</f>
        <v>316</v>
      </c>
    </row>
    <row r="49" spans="1:20" s="539" customFormat="1" ht="42" customHeight="1">
      <c r="A49" s="848"/>
      <c r="B49" s="127" t="s">
        <v>270</v>
      </c>
      <c r="C49" s="740" t="s">
        <v>437</v>
      </c>
      <c r="D49" s="740" t="s">
        <v>437</v>
      </c>
      <c r="E49" s="767" t="s">
        <v>1634</v>
      </c>
      <c r="F49" s="128" t="str">
        <f t="shared" si="4"/>
        <v>防府市大崎10161-2</v>
      </c>
      <c r="G49" s="432" t="s">
        <v>633</v>
      </c>
      <c r="H49" s="741">
        <v>40351</v>
      </c>
      <c r="I49" s="433">
        <v>240</v>
      </c>
      <c r="J49" s="432" t="s">
        <v>432</v>
      </c>
      <c r="K49" s="432" t="s">
        <v>427</v>
      </c>
      <c r="L49" s="769" t="s">
        <v>797</v>
      </c>
      <c r="M49" s="747" t="s">
        <v>146</v>
      </c>
      <c r="N49" s="434">
        <v>35206</v>
      </c>
      <c r="O49" s="435" t="s">
        <v>125</v>
      </c>
      <c r="P49" s="435" t="s">
        <v>1458</v>
      </c>
      <c r="Q49" s="435" t="s">
        <v>1459</v>
      </c>
      <c r="R49" s="435" t="s">
        <v>264</v>
      </c>
      <c r="S49" s="436" t="s">
        <v>63</v>
      </c>
      <c r="T49" s="733"/>
    </row>
    <row r="50" spans="1:20" s="539" customFormat="1" ht="42" customHeight="1">
      <c r="A50" s="848"/>
      <c r="B50" s="127" t="s">
        <v>352</v>
      </c>
      <c r="C50" s="740" t="s">
        <v>438</v>
      </c>
      <c r="D50" s="740" t="s">
        <v>438</v>
      </c>
      <c r="E50" s="127" t="s">
        <v>891</v>
      </c>
      <c r="F50" s="128" t="str">
        <f t="shared" si="4"/>
        <v>防府市天神2丁目5-22</v>
      </c>
      <c r="G50" s="432" t="s">
        <v>634</v>
      </c>
      <c r="H50" s="741">
        <v>41365</v>
      </c>
      <c r="I50" s="771">
        <v>323</v>
      </c>
      <c r="J50" s="432" t="s">
        <v>635</v>
      </c>
      <c r="K50" s="432" t="s">
        <v>353</v>
      </c>
      <c r="L50" s="769" t="s">
        <v>797</v>
      </c>
      <c r="M50" s="747" t="s">
        <v>146</v>
      </c>
      <c r="N50" s="434">
        <v>35206</v>
      </c>
      <c r="O50" s="435" t="s">
        <v>125</v>
      </c>
      <c r="P50" s="435" t="s">
        <v>636</v>
      </c>
      <c r="Q50" s="435" t="s">
        <v>1245</v>
      </c>
      <c r="R50" s="435" t="s">
        <v>530</v>
      </c>
      <c r="S50" s="436" t="s">
        <v>63</v>
      </c>
      <c r="T50" s="733"/>
    </row>
    <row r="51" spans="1:25" s="521" customFormat="1" ht="42" customHeight="1">
      <c r="A51" s="848"/>
      <c r="B51" s="127" t="s">
        <v>710</v>
      </c>
      <c r="C51" s="740" t="s">
        <v>711</v>
      </c>
      <c r="D51" s="740" t="s">
        <v>711</v>
      </c>
      <c r="E51" s="127" t="s">
        <v>860</v>
      </c>
      <c r="F51" s="128" t="str">
        <f t="shared" si="4"/>
        <v>防府市大字田島１３６０－１</v>
      </c>
      <c r="G51" s="432" t="s">
        <v>1246</v>
      </c>
      <c r="H51" s="741">
        <v>41730</v>
      </c>
      <c r="I51" s="433">
        <v>316</v>
      </c>
      <c r="J51" s="432" t="s">
        <v>1247</v>
      </c>
      <c r="K51" s="432" t="s">
        <v>712</v>
      </c>
      <c r="L51" s="769" t="s">
        <v>797</v>
      </c>
      <c r="M51" s="747" t="s">
        <v>146</v>
      </c>
      <c r="N51" s="434">
        <v>35206</v>
      </c>
      <c r="O51" s="435" t="s">
        <v>125</v>
      </c>
      <c r="P51" s="435" t="s">
        <v>713</v>
      </c>
      <c r="Q51" s="435" t="s">
        <v>1248</v>
      </c>
      <c r="R51" s="435" t="s">
        <v>530</v>
      </c>
      <c r="S51" s="436" t="s">
        <v>63</v>
      </c>
      <c r="T51" s="733"/>
      <c r="V51" s="536">
        <f>IF(R54="（公立）",1,0)</f>
        <v>0</v>
      </c>
      <c r="W51" s="537">
        <f>IF(R54="（私立）",1,0)</f>
        <v>1</v>
      </c>
      <c r="X51" s="538">
        <f>IF(R54="（公立）",I54,0)</f>
        <v>0</v>
      </c>
      <c r="Y51" s="537">
        <f>IF(R54="（私立）",I54,0)</f>
        <v>120</v>
      </c>
    </row>
    <row r="52" spans="1:25" s="521" customFormat="1" ht="50.25" customHeight="1">
      <c r="A52" s="848"/>
      <c r="B52" s="127" t="s">
        <v>892</v>
      </c>
      <c r="C52" s="740" t="s">
        <v>893</v>
      </c>
      <c r="D52" s="740" t="s">
        <v>893</v>
      </c>
      <c r="E52" s="127" t="s">
        <v>894</v>
      </c>
      <c r="F52" s="128" t="str">
        <f t="shared" si="4"/>
        <v>防府市平和町6-20</v>
      </c>
      <c r="G52" s="432" t="s">
        <v>1249</v>
      </c>
      <c r="H52" s="741">
        <v>42826</v>
      </c>
      <c r="I52" s="433">
        <v>190</v>
      </c>
      <c r="J52" s="432" t="s">
        <v>1250</v>
      </c>
      <c r="K52" s="772" t="s">
        <v>1053</v>
      </c>
      <c r="L52" s="769" t="s">
        <v>797</v>
      </c>
      <c r="M52" s="747" t="s">
        <v>146</v>
      </c>
      <c r="N52" s="434">
        <v>35206</v>
      </c>
      <c r="O52" s="435" t="s">
        <v>125</v>
      </c>
      <c r="P52" s="435" t="s">
        <v>895</v>
      </c>
      <c r="Q52" s="435" t="s">
        <v>1251</v>
      </c>
      <c r="R52" s="435" t="s">
        <v>530</v>
      </c>
      <c r="S52" s="436" t="s">
        <v>63</v>
      </c>
      <c r="T52" s="733"/>
      <c r="V52" s="536">
        <f>IF(R55="（公立）",1,0)</f>
        <v>0</v>
      </c>
      <c r="W52" s="537">
        <f>IF(R55="（私立）",1,0)</f>
        <v>1</v>
      </c>
      <c r="X52" s="538">
        <f>IF(R55="（公立）",I55,0)</f>
        <v>0</v>
      </c>
      <c r="Y52" s="537">
        <f>IF(R55="（私立）",I55,0)</f>
        <v>150</v>
      </c>
    </row>
    <row r="53" spans="1:25" s="521" customFormat="1" ht="42" customHeight="1">
      <c r="A53" s="848"/>
      <c r="B53" s="127" t="s">
        <v>955</v>
      </c>
      <c r="C53" s="127" t="s">
        <v>23</v>
      </c>
      <c r="D53" s="127" t="s">
        <v>23</v>
      </c>
      <c r="E53" s="127" t="s">
        <v>1635</v>
      </c>
      <c r="F53" s="128" t="str">
        <f t="shared" si="4"/>
        <v>防府市大字富海2703</v>
      </c>
      <c r="G53" s="128" t="s">
        <v>956</v>
      </c>
      <c r="H53" s="129">
        <v>43191</v>
      </c>
      <c r="I53" s="130">
        <v>60</v>
      </c>
      <c r="J53" s="773" t="s">
        <v>957</v>
      </c>
      <c r="K53" s="432"/>
      <c r="L53" s="769" t="s">
        <v>958</v>
      </c>
      <c r="M53" s="774" t="s">
        <v>146</v>
      </c>
      <c r="N53" s="444" t="s">
        <v>22</v>
      </c>
      <c r="O53" s="444" t="s">
        <v>23</v>
      </c>
      <c r="P53" s="128" t="s">
        <v>959</v>
      </c>
      <c r="Q53" s="775" t="s">
        <v>1252</v>
      </c>
      <c r="R53" s="435" t="str">
        <f>IF(S53="","",IF(OR(S53="国",S53="県",S53="市町",S53="組合その他"),"（公立）","（私立）"))</f>
        <v>（公立）</v>
      </c>
      <c r="S53" s="776" t="s">
        <v>59</v>
      </c>
      <c r="T53" s="777"/>
      <c r="V53" s="540"/>
      <c r="W53" s="540"/>
      <c r="X53" s="540"/>
      <c r="Y53" s="540"/>
    </row>
    <row r="54" spans="1:25" s="521" customFormat="1" ht="55.5" customHeight="1">
      <c r="A54" s="848"/>
      <c r="B54" s="767" t="s">
        <v>1054</v>
      </c>
      <c r="C54" s="778" t="s">
        <v>1055</v>
      </c>
      <c r="D54" s="778" t="s">
        <v>1055</v>
      </c>
      <c r="E54" s="779" t="s">
        <v>1870</v>
      </c>
      <c r="F54" s="147" t="str">
        <f t="shared" si="4"/>
        <v>防府市大字下右田258-2</v>
      </c>
      <c r="G54" s="772" t="s">
        <v>1716</v>
      </c>
      <c r="H54" s="741">
        <v>43556</v>
      </c>
      <c r="I54" s="771">
        <v>120</v>
      </c>
      <c r="J54" s="772" t="s">
        <v>1056</v>
      </c>
      <c r="K54" s="772" t="s">
        <v>1057</v>
      </c>
      <c r="L54" s="780" t="s">
        <v>1058</v>
      </c>
      <c r="M54" s="781" t="s">
        <v>1059</v>
      </c>
      <c r="N54" s="782">
        <v>35206</v>
      </c>
      <c r="O54" s="783" t="s">
        <v>23</v>
      </c>
      <c r="P54" s="783" t="s">
        <v>1060</v>
      </c>
      <c r="Q54" s="783" t="s">
        <v>1061</v>
      </c>
      <c r="R54" s="783" t="s">
        <v>264</v>
      </c>
      <c r="S54" s="784" t="s">
        <v>901</v>
      </c>
      <c r="T54" s="777"/>
      <c r="V54" s="540"/>
      <c r="W54" s="540"/>
      <c r="X54" s="540"/>
      <c r="Y54" s="540"/>
    </row>
    <row r="55" spans="1:25" s="521" customFormat="1" ht="42" customHeight="1">
      <c r="A55" s="848"/>
      <c r="B55" s="767" t="s">
        <v>1062</v>
      </c>
      <c r="C55" s="778" t="s">
        <v>1063</v>
      </c>
      <c r="D55" s="778" t="s">
        <v>1063</v>
      </c>
      <c r="E55" s="767" t="s">
        <v>1636</v>
      </c>
      <c r="F55" s="147" t="str">
        <f t="shared" si="4"/>
        <v>防府市岩畠3丁目3-29</v>
      </c>
      <c r="G55" s="772" t="s">
        <v>1460</v>
      </c>
      <c r="H55" s="741">
        <v>43556</v>
      </c>
      <c r="I55" s="771">
        <v>150</v>
      </c>
      <c r="J55" s="772" t="s">
        <v>1064</v>
      </c>
      <c r="K55" s="772" t="s">
        <v>1065</v>
      </c>
      <c r="L55" s="785" t="s">
        <v>1058</v>
      </c>
      <c r="M55" s="781" t="s">
        <v>1059</v>
      </c>
      <c r="N55" s="782">
        <v>35206</v>
      </c>
      <c r="O55" s="783" t="s">
        <v>23</v>
      </c>
      <c r="P55" s="783" t="s">
        <v>1066</v>
      </c>
      <c r="Q55" s="783" t="s">
        <v>1067</v>
      </c>
      <c r="R55" s="783" t="s">
        <v>264</v>
      </c>
      <c r="S55" s="784" t="s">
        <v>901</v>
      </c>
      <c r="T55" s="733"/>
      <c r="V55" s="540"/>
      <c r="W55" s="540"/>
      <c r="X55" s="540"/>
      <c r="Y55" s="540"/>
    </row>
    <row r="56" spans="1:25" s="521" customFormat="1" ht="42" customHeight="1">
      <c r="A56" s="848"/>
      <c r="B56" s="127" t="s">
        <v>1253</v>
      </c>
      <c r="C56" s="127" t="s">
        <v>1254</v>
      </c>
      <c r="D56" s="127" t="s">
        <v>1255</v>
      </c>
      <c r="E56" s="127" t="s">
        <v>1256</v>
      </c>
      <c r="F56" s="128" t="str">
        <f t="shared" si="4"/>
        <v>防府市大字田島433</v>
      </c>
      <c r="G56" s="128" t="s">
        <v>1257</v>
      </c>
      <c r="H56" s="129">
        <v>43922</v>
      </c>
      <c r="I56" s="786">
        <v>130</v>
      </c>
      <c r="J56" s="773" t="s">
        <v>1258</v>
      </c>
      <c r="K56" s="772"/>
      <c r="L56" s="780" t="s">
        <v>1259</v>
      </c>
      <c r="M56" s="133" t="s">
        <v>1260</v>
      </c>
      <c r="N56" s="133" t="s">
        <v>22</v>
      </c>
      <c r="O56" s="133" t="s">
        <v>23</v>
      </c>
      <c r="P56" s="134" t="s">
        <v>1261</v>
      </c>
      <c r="Q56" s="134" t="s">
        <v>1262</v>
      </c>
      <c r="R56" s="135" t="str">
        <f aca="true" t="shared" si="5" ref="R56:R61">IF(S56="","",IF(OR(S56="国",S56="県",S56="市町",S56="組合その他"),"（公立）","（私立）"))</f>
        <v>（私立）</v>
      </c>
      <c r="S56" s="787" t="s">
        <v>61</v>
      </c>
      <c r="T56" s="733"/>
      <c r="V56" s="540"/>
      <c r="W56" s="540"/>
      <c r="X56" s="540"/>
      <c r="Y56" s="540"/>
    </row>
    <row r="57" spans="1:25" s="521" customFormat="1" ht="42" customHeight="1">
      <c r="A57" s="848"/>
      <c r="B57" s="127" t="s">
        <v>1595</v>
      </c>
      <c r="C57" s="127" t="s">
        <v>1254</v>
      </c>
      <c r="D57" s="127" t="s">
        <v>1255</v>
      </c>
      <c r="E57" s="127" t="s">
        <v>1263</v>
      </c>
      <c r="F57" s="128" t="str">
        <f t="shared" si="4"/>
        <v>防府市大字田島2585-1</v>
      </c>
      <c r="G57" s="128" t="s">
        <v>1257</v>
      </c>
      <c r="H57" s="129">
        <v>43922</v>
      </c>
      <c r="I57" s="786">
        <v>90</v>
      </c>
      <c r="J57" s="773" t="s">
        <v>1596</v>
      </c>
      <c r="K57" s="772"/>
      <c r="L57" s="785" t="s">
        <v>1259</v>
      </c>
      <c r="M57" s="133" t="s">
        <v>1260</v>
      </c>
      <c r="N57" s="133" t="s">
        <v>22</v>
      </c>
      <c r="O57" s="133" t="s">
        <v>23</v>
      </c>
      <c r="P57" s="134" t="s">
        <v>1597</v>
      </c>
      <c r="Q57" s="134" t="s">
        <v>1598</v>
      </c>
      <c r="R57" s="135" t="str">
        <f t="shared" si="5"/>
        <v>（私立）</v>
      </c>
      <c r="S57" s="787" t="s">
        <v>61</v>
      </c>
      <c r="T57" s="733"/>
      <c r="V57" s="540"/>
      <c r="W57" s="540"/>
      <c r="X57" s="540"/>
      <c r="Y57" s="540"/>
    </row>
    <row r="58" spans="1:20" s="521" customFormat="1" ht="42" customHeight="1">
      <c r="A58" s="848"/>
      <c r="B58" s="127" t="s">
        <v>1731</v>
      </c>
      <c r="C58" s="127" t="s">
        <v>1732</v>
      </c>
      <c r="D58" s="127" t="s">
        <v>1732</v>
      </c>
      <c r="E58" s="779" t="s">
        <v>1871</v>
      </c>
      <c r="F58" s="128" t="s">
        <v>1733</v>
      </c>
      <c r="G58" s="128" t="s">
        <v>1734</v>
      </c>
      <c r="H58" s="129">
        <v>45017</v>
      </c>
      <c r="I58" s="786">
        <v>120</v>
      </c>
      <c r="J58" s="773" t="s">
        <v>1735</v>
      </c>
      <c r="K58" s="772"/>
      <c r="L58" s="780" t="s">
        <v>797</v>
      </c>
      <c r="M58" s="133" t="s">
        <v>146</v>
      </c>
      <c r="N58" s="133" t="s">
        <v>22</v>
      </c>
      <c r="O58" s="133" t="s">
        <v>23</v>
      </c>
      <c r="P58" s="134" t="s">
        <v>1736</v>
      </c>
      <c r="Q58" s="134" t="s">
        <v>1737</v>
      </c>
      <c r="R58" s="135" t="str">
        <f t="shared" si="5"/>
        <v>（私立）</v>
      </c>
      <c r="S58" s="436" t="s">
        <v>63</v>
      </c>
      <c r="T58" s="733"/>
    </row>
    <row r="59" spans="1:20" s="521" customFormat="1" ht="54.75" customHeight="1">
      <c r="A59" s="848"/>
      <c r="B59" s="127" t="s">
        <v>1738</v>
      </c>
      <c r="C59" s="127" t="s">
        <v>1739</v>
      </c>
      <c r="D59" s="127" t="s">
        <v>1739</v>
      </c>
      <c r="E59" s="779" t="s">
        <v>1872</v>
      </c>
      <c r="F59" s="128" t="s">
        <v>1740</v>
      </c>
      <c r="G59" s="128" t="s">
        <v>1741</v>
      </c>
      <c r="H59" s="129">
        <v>45017</v>
      </c>
      <c r="I59" s="786">
        <v>120</v>
      </c>
      <c r="J59" s="773" t="s">
        <v>1742</v>
      </c>
      <c r="K59" s="772"/>
      <c r="L59" s="780" t="s">
        <v>1259</v>
      </c>
      <c r="M59" s="133" t="s">
        <v>1743</v>
      </c>
      <c r="N59" s="133" t="s">
        <v>22</v>
      </c>
      <c r="O59" s="133" t="s">
        <v>23</v>
      </c>
      <c r="P59" s="134" t="s">
        <v>1744</v>
      </c>
      <c r="Q59" s="134" t="s">
        <v>1745</v>
      </c>
      <c r="R59" s="135" t="str">
        <f t="shared" si="5"/>
        <v>（私立）</v>
      </c>
      <c r="S59" s="787" t="s">
        <v>61</v>
      </c>
      <c r="T59" s="733"/>
    </row>
    <row r="60" spans="1:20" s="531" customFormat="1" ht="56.25" customHeight="1">
      <c r="A60" s="848"/>
      <c r="B60" s="779" t="s">
        <v>1873</v>
      </c>
      <c r="C60" s="779" t="s">
        <v>1874</v>
      </c>
      <c r="D60" s="779" t="s">
        <v>1874</v>
      </c>
      <c r="E60" s="779" t="s">
        <v>1875</v>
      </c>
      <c r="F60" s="788" t="str">
        <f>O60&amp;P60</f>
        <v>防府市大字田島707-3</v>
      </c>
      <c r="G60" s="788" t="s">
        <v>1257</v>
      </c>
      <c r="H60" s="789">
        <v>45383</v>
      </c>
      <c r="I60" s="790">
        <v>85</v>
      </c>
      <c r="J60" s="791" t="s">
        <v>1876</v>
      </c>
      <c r="K60" s="792"/>
      <c r="L60" s="793" t="s">
        <v>1877</v>
      </c>
      <c r="M60" s="794" t="s">
        <v>1878</v>
      </c>
      <c r="N60" s="133" t="s">
        <v>22</v>
      </c>
      <c r="O60" s="794" t="s">
        <v>1879</v>
      </c>
      <c r="P60" s="795" t="s">
        <v>1880</v>
      </c>
      <c r="Q60" s="795" t="s">
        <v>1881</v>
      </c>
      <c r="R60" s="135" t="str">
        <f t="shared" si="5"/>
        <v>（私立）</v>
      </c>
      <c r="S60" s="784" t="s">
        <v>1882</v>
      </c>
      <c r="T60" s="733"/>
    </row>
    <row r="61" spans="1:20" s="531" customFormat="1" ht="45" customHeight="1">
      <c r="A61" s="849"/>
      <c r="B61" s="127" t="s">
        <v>1746</v>
      </c>
      <c r="C61" s="127" t="s">
        <v>1739</v>
      </c>
      <c r="D61" s="127" t="s">
        <v>1739</v>
      </c>
      <c r="E61" s="779" t="s">
        <v>1883</v>
      </c>
      <c r="F61" s="128" t="s">
        <v>1747</v>
      </c>
      <c r="G61" s="128" t="s">
        <v>1748</v>
      </c>
      <c r="H61" s="129">
        <v>45017</v>
      </c>
      <c r="I61" s="786">
        <v>100</v>
      </c>
      <c r="J61" s="773" t="s">
        <v>1749</v>
      </c>
      <c r="K61" s="772"/>
      <c r="L61" s="780" t="s">
        <v>1259</v>
      </c>
      <c r="M61" s="133" t="s">
        <v>1743</v>
      </c>
      <c r="N61" s="133" t="s">
        <v>22</v>
      </c>
      <c r="O61" s="133" t="s">
        <v>23</v>
      </c>
      <c r="P61" s="134" t="s">
        <v>1750</v>
      </c>
      <c r="Q61" s="134" t="s">
        <v>1751</v>
      </c>
      <c r="R61" s="135" t="str">
        <f t="shared" si="5"/>
        <v>（私立）</v>
      </c>
      <c r="S61" s="787" t="s">
        <v>61</v>
      </c>
      <c r="T61" s="733"/>
    </row>
    <row r="62" spans="1:20" s="531" customFormat="1" ht="45" customHeight="1">
      <c r="A62" s="757" t="s">
        <v>1264</v>
      </c>
      <c r="B62" s="127" t="s">
        <v>1068</v>
      </c>
      <c r="C62" s="127" t="s">
        <v>1069</v>
      </c>
      <c r="D62" s="127" t="s">
        <v>1069</v>
      </c>
      <c r="E62" s="127" t="s">
        <v>1637</v>
      </c>
      <c r="F62" s="128" t="str">
        <f t="shared" si="4"/>
        <v>下松市桜町1-2-14</v>
      </c>
      <c r="G62" s="128" t="s">
        <v>1461</v>
      </c>
      <c r="H62" s="129">
        <v>43556</v>
      </c>
      <c r="I62" s="130">
        <v>230</v>
      </c>
      <c r="J62" s="773" t="s">
        <v>1462</v>
      </c>
      <c r="K62" s="432"/>
      <c r="L62" s="763" t="s">
        <v>1070</v>
      </c>
      <c r="M62" s="774" t="s">
        <v>146</v>
      </c>
      <c r="N62" s="796" t="s">
        <v>1071</v>
      </c>
      <c r="O62" s="796" t="s">
        <v>13</v>
      </c>
      <c r="P62" s="128" t="s">
        <v>1463</v>
      </c>
      <c r="Q62" s="797" t="s">
        <v>1464</v>
      </c>
      <c r="R62" s="435" t="s">
        <v>530</v>
      </c>
      <c r="S62" s="436" t="s">
        <v>63</v>
      </c>
      <c r="T62" s="733"/>
    </row>
    <row r="63" spans="1:20" s="531" customFormat="1" ht="54.75" customHeight="1">
      <c r="A63" s="757"/>
      <c r="B63" s="127" t="s">
        <v>1265</v>
      </c>
      <c r="C63" s="127" t="s">
        <v>1266</v>
      </c>
      <c r="D63" s="127" t="s">
        <v>1266</v>
      </c>
      <c r="E63" s="127" t="s">
        <v>1638</v>
      </c>
      <c r="F63" s="128" t="str">
        <f t="shared" si="4"/>
        <v>下松市大字西豊井773-1</v>
      </c>
      <c r="G63" s="128" t="s">
        <v>1465</v>
      </c>
      <c r="H63" s="129">
        <v>43922</v>
      </c>
      <c r="I63" s="130">
        <v>132</v>
      </c>
      <c r="J63" s="773" t="s">
        <v>1466</v>
      </c>
      <c r="K63" s="432"/>
      <c r="L63" s="769" t="s">
        <v>1070</v>
      </c>
      <c r="M63" s="774" t="s">
        <v>146</v>
      </c>
      <c r="N63" s="796" t="s">
        <v>1071</v>
      </c>
      <c r="O63" s="796" t="s">
        <v>13</v>
      </c>
      <c r="P63" s="128" t="s">
        <v>1467</v>
      </c>
      <c r="Q63" s="797" t="s">
        <v>1468</v>
      </c>
      <c r="R63" s="435" t="s">
        <v>530</v>
      </c>
      <c r="S63" s="436" t="s">
        <v>63</v>
      </c>
      <c r="T63" s="733"/>
    </row>
    <row r="64" spans="1:20" s="531" customFormat="1" ht="50.25" customHeight="1">
      <c r="A64" s="847" t="s">
        <v>1760</v>
      </c>
      <c r="B64" s="127" t="s">
        <v>254</v>
      </c>
      <c r="C64" s="127" t="s">
        <v>439</v>
      </c>
      <c r="D64" s="127" t="s">
        <v>439</v>
      </c>
      <c r="E64" s="127" t="s">
        <v>896</v>
      </c>
      <c r="F64" s="128" t="str">
        <f t="shared" si="4"/>
        <v>岩国市尾津町2-7-1</v>
      </c>
      <c r="G64" s="128" t="s">
        <v>637</v>
      </c>
      <c r="H64" s="768">
        <v>39173</v>
      </c>
      <c r="I64" s="130">
        <v>330</v>
      </c>
      <c r="J64" s="128" t="s">
        <v>638</v>
      </c>
      <c r="K64" s="128" t="s">
        <v>428</v>
      </c>
      <c r="L64" s="769" t="s">
        <v>797</v>
      </c>
      <c r="M64" s="798" t="s">
        <v>146</v>
      </c>
      <c r="N64" s="796" t="s">
        <v>426</v>
      </c>
      <c r="O64" s="796" t="s">
        <v>45</v>
      </c>
      <c r="P64" s="138" t="s">
        <v>309</v>
      </c>
      <c r="Q64" s="138" t="s">
        <v>1072</v>
      </c>
      <c r="R64" s="734" t="str">
        <f>IF(S64="","",IF(OR(S64="国",S64="県",S64="市町",S64="組合その他"),"（公立）","（私立）"))</f>
        <v>（私立）</v>
      </c>
      <c r="S64" s="445" t="s">
        <v>63</v>
      </c>
      <c r="T64" s="733"/>
    </row>
    <row r="65" spans="1:20" s="531" customFormat="1" ht="45" customHeight="1">
      <c r="A65" s="848"/>
      <c r="B65" s="127" t="s">
        <v>294</v>
      </c>
      <c r="C65" s="740" t="s">
        <v>440</v>
      </c>
      <c r="D65" s="740" t="s">
        <v>1267</v>
      </c>
      <c r="E65" s="127" t="s">
        <v>444</v>
      </c>
      <c r="F65" s="128" t="str">
        <f t="shared" si="4"/>
        <v>岩国市藤生町2-27-18
藤生町2-27-22</v>
      </c>
      <c r="G65" s="432" t="s">
        <v>639</v>
      </c>
      <c r="H65" s="741">
        <v>41000</v>
      </c>
      <c r="I65" s="433">
        <v>95</v>
      </c>
      <c r="J65" s="446" t="s">
        <v>640</v>
      </c>
      <c r="K65" s="432" t="s">
        <v>340</v>
      </c>
      <c r="L65" s="769" t="s">
        <v>797</v>
      </c>
      <c r="M65" s="747" t="s">
        <v>146</v>
      </c>
      <c r="N65" s="434">
        <v>35208</v>
      </c>
      <c r="O65" s="435" t="s">
        <v>45</v>
      </c>
      <c r="P65" s="432" t="s">
        <v>1137</v>
      </c>
      <c r="Q65" s="435" t="s">
        <v>1268</v>
      </c>
      <c r="R65" s="435" t="s">
        <v>530</v>
      </c>
      <c r="S65" s="436" t="s">
        <v>63</v>
      </c>
      <c r="T65" s="429"/>
    </row>
    <row r="66" spans="1:20" s="531" customFormat="1" ht="54" customHeight="1">
      <c r="A66" s="848"/>
      <c r="B66" s="127" t="s">
        <v>354</v>
      </c>
      <c r="C66" s="740" t="s">
        <v>441</v>
      </c>
      <c r="D66" s="740" t="s">
        <v>441</v>
      </c>
      <c r="E66" s="127" t="s">
        <v>442</v>
      </c>
      <c r="F66" s="128" t="str">
        <f t="shared" si="4"/>
        <v>岩国市玖珂町5167番</v>
      </c>
      <c r="G66" s="432" t="s">
        <v>641</v>
      </c>
      <c r="H66" s="741">
        <v>41365</v>
      </c>
      <c r="I66" s="433">
        <v>90</v>
      </c>
      <c r="J66" s="446" t="s">
        <v>642</v>
      </c>
      <c r="K66" s="432" t="s">
        <v>355</v>
      </c>
      <c r="L66" s="769" t="s">
        <v>797</v>
      </c>
      <c r="M66" s="747" t="s">
        <v>146</v>
      </c>
      <c r="N66" s="434">
        <v>35208</v>
      </c>
      <c r="O66" s="435" t="s">
        <v>45</v>
      </c>
      <c r="P66" s="432" t="s">
        <v>356</v>
      </c>
      <c r="Q66" s="435" t="s">
        <v>1269</v>
      </c>
      <c r="R66" s="435" t="s">
        <v>530</v>
      </c>
      <c r="S66" s="436" t="s">
        <v>63</v>
      </c>
      <c r="T66" s="429"/>
    </row>
    <row r="67" spans="1:20" s="531" customFormat="1" ht="45" customHeight="1">
      <c r="A67" s="848"/>
      <c r="B67" s="748" t="s">
        <v>714</v>
      </c>
      <c r="C67" s="749" t="s">
        <v>715</v>
      </c>
      <c r="D67" s="749" t="s">
        <v>715</v>
      </c>
      <c r="E67" s="748" t="s">
        <v>716</v>
      </c>
      <c r="F67" s="128" t="str">
        <f t="shared" si="4"/>
        <v>岩国市三笠町二丁目２番１６号</v>
      </c>
      <c r="G67" s="438" t="s">
        <v>1270</v>
      </c>
      <c r="H67" s="751">
        <v>41730</v>
      </c>
      <c r="I67" s="439">
        <v>220</v>
      </c>
      <c r="J67" s="447" t="s">
        <v>1271</v>
      </c>
      <c r="K67" s="438" t="s">
        <v>717</v>
      </c>
      <c r="L67" s="769" t="s">
        <v>797</v>
      </c>
      <c r="M67" s="747" t="s">
        <v>146</v>
      </c>
      <c r="N67" s="434">
        <v>35208</v>
      </c>
      <c r="O67" s="435" t="s">
        <v>45</v>
      </c>
      <c r="P67" s="432" t="s">
        <v>718</v>
      </c>
      <c r="Q67" s="435" t="s">
        <v>1272</v>
      </c>
      <c r="R67" s="435" t="s">
        <v>530</v>
      </c>
      <c r="S67" s="436" t="s">
        <v>63</v>
      </c>
      <c r="T67" s="429"/>
    </row>
    <row r="68" spans="1:20" s="531" customFormat="1" ht="57" customHeight="1">
      <c r="A68" s="848"/>
      <c r="B68" s="127" t="s">
        <v>806</v>
      </c>
      <c r="C68" s="740" t="s">
        <v>1273</v>
      </c>
      <c r="D68" s="740" t="s">
        <v>1273</v>
      </c>
      <c r="E68" s="127" t="s">
        <v>1885</v>
      </c>
      <c r="F68" s="128" t="str">
        <f t="shared" si="4"/>
        <v>岩国市通津2766</v>
      </c>
      <c r="G68" s="432" t="s">
        <v>1274</v>
      </c>
      <c r="H68" s="741">
        <v>41913</v>
      </c>
      <c r="I68" s="433">
        <v>80</v>
      </c>
      <c r="J68" s="446" t="s">
        <v>1275</v>
      </c>
      <c r="K68" s="432" t="s">
        <v>807</v>
      </c>
      <c r="L68" s="763" t="s">
        <v>797</v>
      </c>
      <c r="M68" s="747" t="s">
        <v>146</v>
      </c>
      <c r="N68" s="434">
        <v>35208</v>
      </c>
      <c r="O68" s="435" t="s">
        <v>45</v>
      </c>
      <c r="P68" s="432" t="s">
        <v>1276</v>
      </c>
      <c r="Q68" s="435" t="s">
        <v>1277</v>
      </c>
      <c r="R68" s="435" t="s">
        <v>530</v>
      </c>
      <c r="S68" s="436" t="s">
        <v>63</v>
      </c>
      <c r="T68" s="429"/>
    </row>
    <row r="69" spans="1:20" s="531" customFormat="1" ht="45" customHeight="1">
      <c r="A69" s="848"/>
      <c r="B69" s="127" t="s">
        <v>1639</v>
      </c>
      <c r="C69" s="740" t="s">
        <v>1278</v>
      </c>
      <c r="D69" s="740" t="s">
        <v>1278</v>
      </c>
      <c r="E69" s="127" t="s">
        <v>861</v>
      </c>
      <c r="F69" s="128" t="str">
        <f t="shared" si="4"/>
        <v>岩国市元町2丁目8-8
元町2丁目8-5</v>
      </c>
      <c r="G69" s="432" t="s">
        <v>1073</v>
      </c>
      <c r="H69" s="741">
        <v>41913</v>
      </c>
      <c r="I69" s="433">
        <v>100</v>
      </c>
      <c r="J69" s="446" t="s">
        <v>1279</v>
      </c>
      <c r="K69" s="432" t="s">
        <v>808</v>
      </c>
      <c r="L69" s="763" t="s">
        <v>797</v>
      </c>
      <c r="M69" s="747" t="s">
        <v>146</v>
      </c>
      <c r="N69" s="434">
        <v>35208</v>
      </c>
      <c r="O69" s="435" t="s">
        <v>45</v>
      </c>
      <c r="P69" s="432" t="s">
        <v>1280</v>
      </c>
      <c r="Q69" s="435" t="s">
        <v>1281</v>
      </c>
      <c r="R69" s="435" t="s">
        <v>530</v>
      </c>
      <c r="S69" s="436" t="s">
        <v>63</v>
      </c>
      <c r="T69" s="429"/>
    </row>
    <row r="70" spans="1:20" s="531" customFormat="1" ht="45" customHeight="1">
      <c r="A70" s="848"/>
      <c r="B70" s="127" t="s">
        <v>809</v>
      </c>
      <c r="C70" s="740" t="s">
        <v>810</v>
      </c>
      <c r="D70" s="740" t="s">
        <v>810</v>
      </c>
      <c r="E70" s="127" t="s">
        <v>811</v>
      </c>
      <c r="F70" s="128" t="str">
        <f t="shared" si="4"/>
        <v>岩国市室の木2丁目5-7</v>
      </c>
      <c r="G70" s="432" t="s">
        <v>1282</v>
      </c>
      <c r="H70" s="741">
        <v>42095</v>
      </c>
      <c r="I70" s="433">
        <v>125</v>
      </c>
      <c r="J70" s="446" t="s">
        <v>1283</v>
      </c>
      <c r="K70" s="432" t="s">
        <v>1143</v>
      </c>
      <c r="L70" s="763" t="s">
        <v>797</v>
      </c>
      <c r="M70" s="747" t="s">
        <v>146</v>
      </c>
      <c r="N70" s="434">
        <v>35208</v>
      </c>
      <c r="O70" s="435" t="s">
        <v>45</v>
      </c>
      <c r="P70" s="432" t="s">
        <v>1284</v>
      </c>
      <c r="Q70" s="435" t="s">
        <v>1074</v>
      </c>
      <c r="R70" s="435" t="s">
        <v>530</v>
      </c>
      <c r="S70" s="436" t="s">
        <v>63</v>
      </c>
      <c r="T70" s="429"/>
    </row>
    <row r="71" spans="1:20" s="531" customFormat="1" ht="54" customHeight="1">
      <c r="A71" s="848"/>
      <c r="B71" s="127" t="s">
        <v>897</v>
      </c>
      <c r="C71" s="740" t="s">
        <v>898</v>
      </c>
      <c r="D71" s="740" t="s">
        <v>898</v>
      </c>
      <c r="E71" s="127" t="s">
        <v>1567</v>
      </c>
      <c r="F71" s="128" t="str">
        <f t="shared" si="4"/>
        <v>岩国市藤生町１丁目3-18</v>
      </c>
      <c r="G71" s="432" t="s">
        <v>1285</v>
      </c>
      <c r="H71" s="741">
        <v>42826</v>
      </c>
      <c r="I71" s="433">
        <v>44</v>
      </c>
      <c r="J71" s="446" t="s">
        <v>1286</v>
      </c>
      <c r="K71" s="432" t="s">
        <v>899</v>
      </c>
      <c r="L71" s="763" t="s">
        <v>797</v>
      </c>
      <c r="M71" s="747" t="s">
        <v>146</v>
      </c>
      <c r="N71" s="434">
        <v>35208</v>
      </c>
      <c r="O71" s="435" t="s">
        <v>45</v>
      </c>
      <c r="P71" s="432" t="s">
        <v>900</v>
      </c>
      <c r="Q71" s="435" t="s">
        <v>1287</v>
      </c>
      <c r="R71" s="435" t="s">
        <v>530</v>
      </c>
      <c r="S71" s="436" t="s">
        <v>901</v>
      </c>
      <c r="T71" s="429"/>
    </row>
    <row r="72" spans="1:20" s="531" customFormat="1" ht="45" customHeight="1">
      <c r="A72" s="848"/>
      <c r="B72" s="748" t="s">
        <v>960</v>
      </c>
      <c r="C72" s="740" t="s">
        <v>961</v>
      </c>
      <c r="D72" s="740" t="s">
        <v>961</v>
      </c>
      <c r="E72" s="127" t="s">
        <v>1640</v>
      </c>
      <c r="F72" s="128" t="str">
        <f t="shared" si="4"/>
        <v>岩国市下454-26</v>
      </c>
      <c r="G72" s="432" t="s">
        <v>1288</v>
      </c>
      <c r="H72" s="741">
        <v>43191</v>
      </c>
      <c r="I72" s="433">
        <v>55</v>
      </c>
      <c r="J72" s="446" t="s">
        <v>1289</v>
      </c>
      <c r="K72" s="432" t="s">
        <v>1140</v>
      </c>
      <c r="L72" s="763" t="s">
        <v>797</v>
      </c>
      <c r="M72" s="747" t="s">
        <v>146</v>
      </c>
      <c r="N72" s="434">
        <v>35208</v>
      </c>
      <c r="O72" s="435" t="s">
        <v>45</v>
      </c>
      <c r="P72" s="432" t="s">
        <v>962</v>
      </c>
      <c r="Q72" s="435" t="s">
        <v>1290</v>
      </c>
      <c r="R72" s="435" t="s">
        <v>530</v>
      </c>
      <c r="S72" s="436" t="s">
        <v>901</v>
      </c>
      <c r="T72" s="429"/>
    </row>
    <row r="73" spans="1:20" s="531" customFormat="1" ht="57" customHeight="1">
      <c r="A73" s="848"/>
      <c r="B73" s="127" t="s">
        <v>1075</v>
      </c>
      <c r="C73" s="740" t="s">
        <v>1076</v>
      </c>
      <c r="D73" s="740" t="s">
        <v>1076</v>
      </c>
      <c r="E73" s="127" t="s">
        <v>1672</v>
      </c>
      <c r="F73" s="128" t="s">
        <v>1077</v>
      </c>
      <c r="G73" s="432" t="s">
        <v>1291</v>
      </c>
      <c r="H73" s="741">
        <v>43556</v>
      </c>
      <c r="I73" s="433">
        <v>73</v>
      </c>
      <c r="J73" s="446" t="s">
        <v>1292</v>
      </c>
      <c r="K73" s="432" t="s">
        <v>1141</v>
      </c>
      <c r="L73" s="763" t="s">
        <v>1078</v>
      </c>
      <c r="M73" s="747" t="s">
        <v>146</v>
      </c>
      <c r="N73" s="434">
        <v>35208</v>
      </c>
      <c r="O73" s="435" t="s">
        <v>45</v>
      </c>
      <c r="P73" s="432" t="s">
        <v>1079</v>
      </c>
      <c r="Q73" s="435" t="s">
        <v>1080</v>
      </c>
      <c r="R73" s="435" t="s">
        <v>530</v>
      </c>
      <c r="S73" s="436" t="s">
        <v>901</v>
      </c>
      <c r="T73" s="429"/>
    </row>
    <row r="74" spans="1:20" s="531" customFormat="1" ht="45" customHeight="1">
      <c r="A74" s="848"/>
      <c r="B74" s="127" t="s">
        <v>1081</v>
      </c>
      <c r="C74" s="740" t="s">
        <v>1082</v>
      </c>
      <c r="D74" s="740" t="s">
        <v>1082</v>
      </c>
      <c r="E74" s="127" t="s">
        <v>1641</v>
      </c>
      <c r="F74" s="448" t="s">
        <v>1083</v>
      </c>
      <c r="G74" s="432" t="s">
        <v>1084</v>
      </c>
      <c r="H74" s="741">
        <v>43556</v>
      </c>
      <c r="I74" s="433">
        <v>270</v>
      </c>
      <c r="J74" s="446" t="s">
        <v>1293</v>
      </c>
      <c r="K74" s="432" t="s">
        <v>1142</v>
      </c>
      <c r="L74" s="763" t="s">
        <v>1078</v>
      </c>
      <c r="M74" s="747" t="s">
        <v>146</v>
      </c>
      <c r="N74" s="434">
        <v>35208</v>
      </c>
      <c r="O74" s="435" t="s">
        <v>45</v>
      </c>
      <c r="P74" s="432" t="s">
        <v>1085</v>
      </c>
      <c r="Q74" s="435" t="s">
        <v>1294</v>
      </c>
      <c r="R74" s="435" t="s">
        <v>530</v>
      </c>
      <c r="S74" s="436" t="s">
        <v>901</v>
      </c>
      <c r="T74" s="429"/>
    </row>
    <row r="75" spans="1:20" s="531" customFormat="1" ht="45" customHeight="1">
      <c r="A75" s="848"/>
      <c r="B75" s="127" t="s">
        <v>1086</v>
      </c>
      <c r="C75" s="168" t="s">
        <v>1087</v>
      </c>
      <c r="D75" s="168" t="s">
        <v>1087</v>
      </c>
      <c r="E75" s="127" t="s">
        <v>1642</v>
      </c>
      <c r="F75" s="448" t="s">
        <v>1088</v>
      </c>
      <c r="G75" s="432" t="s">
        <v>1295</v>
      </c>
      <c r="H75" s="741">
        <v>43556</v>
      </c>
      <c r="I75" s="433">
        <v>100</v>
      </c>
      <c r="J75" s="446" t="s">
        <v>1296</v>
      </c>
      <c r="K75" s="432"/>
      <c r="L75" s="763" t="s">
        <v>763</v>
      </c>
      <c r="M75" s="747" t="s">
        <v>146</v>
      </c>
      <c r="N75" s="434">
        <v>35208</v>
      </c>
      <c r="O75" s="435" t="s">
        <v>45</v>
      </c>
      <c r="P75" s="432" t="s">
        <v>1089</v>
      </c>
      <c r="Q75" s="435" t="s">
        <v>1297</v>
      </c>
      <c r="R75" s="435" t="s">
        <v>530</v>
      </c>
      <c r="S75" s="437" t="s">
        <v>61</v>
      </c>
      <c r="T75" s="429"/>
    </row>
    <row r="76" spans="1:20" s="531" customFormat="1" ht="45" customHeight="1">
      <c r="A76" s="848"/>
      <c r="B76" s="127" t="s">
        <v>1090</v>
      </c>
      <c r="C76" s="168" t="s">
        <v>1091</v>
      </c>
      <c r="D76" s="168" t="s">
        <v>1091</v>
      </c>
      <c r="E76" s="127" t="s">
        <v>1092</v>
      </c>
      <c r="F76" s="448" t="s">
        <v>1093</v>
      </c>
      <c r="G76" s="432" t="s">
        <v>1084</v>
      </c>
      <c r="H76" s="741">
        <v>43556</v>
      </c>
      <c r="I76" s="433">
        <v>45</v>
      </c>
      <c r="J76" s="446" t="s">
        <v>1298</v>
      </c>
      <c r="K76" s="432"/>
      <c r="L76" s="763" t="s">
        <v>763</v>
      </c>
      <c r="M76" s="747" t="s">
        <v>146</v>
      </c>
      <c r="N76" s="434">
        <v>35208</v>
      </c>
      <c r="O76" s="435" t="s">
        <v>45</v>
      </c>
      <c r="P76" s="432" t="s">
        <v>1094</v>
      </c>
      <c r="Q76" s="435" t="s">
        <v>1299</v>
      </c>
      <c r="R76" s="435" t="s">
        <v>530</v>
      </c>
      <c r="S76" s="437" t="s">
        <v>61</v>
      </c>
      <c r="T76" s="429"/>
    </row>
    <row r="77" spans="1:20" s="531" customFormat="1" ht="45" customHeight="1">
      <c r="A77" s="848"/>
      <c r="B77" s="127" t="s">
        <v>1300</v>
      </c>
      <c r="C77" s="740" t="s">
        <v>1301</v>
      </c>
      <c r="D77" s="740" t="s">
        <v>1301</v>
      </c>
      <c r="E77" s="127" t="s">
        <v>1643</v>
      </c>
      <c r="F77" s="128" t="str">
        <f aca="true" t="shared" si="6" ref="F77:F92">O77&amp;P77</f>
        <v>岩国市楠町３丁目2-30</v>
      </c>
      <c r="G77" s="432" t="s">
        <v>1302</v>
      </c>
      <c r="H77" s="741">
        <v>43922</v>
      </c>
      <c r="I77" s="433">
        <v>105</v>
      </c>
      <c r="J77" s="446" t="s">
        <v>1303</v>
      </c>
      <c r="K77" s="432" t="s">
        <v>1304</v>
      </c>
      <c r="L77" s="763" t="s">
        <v>1078</v>
      </c>
      <c r="M77" s="747" t="s">
        <v>146</v>
      </c>
      <c r="N77" s="434">
        <v>35208</v>
      </c>
      <c r="O77" s="435" t="s">
        <v>45</v>
      </c>
      <c r="P77" s="432" t="s">
        <v>1305</v>
      </c>
      <c r="Q77" s="799" t="s">
        <v>1306</v>
      </c>
      <c r="R77" s="435" t="s">
        <v>530</v>
      </c>
      <c r="S77" s="436" t="s">
        <v>901</v>
      </c>
      <c r="T77" s="429"/>
    </row>
    <row r="78" spans="1:20" s="531" customFormat="1" ht="45" customHeight="1">
      <c r="A78" s="848"/>
      <c r="B78" s="127" t="s">
        <v>1307</v>
      </c>
      <c r="C78" s="740" t="s">
        <v>1308</v>
      </c>
      <c r="D78" s="740" t="s">
        <v>1308</v>
      </c>
      <c r="E78" s="127" t="s">
        <v>1644</v>
      </c>
      <c r="F78" s="128" t="str">
        <f t="shared" si="6"/>
        <v>岩国市御庄1691</v>
      </c>
      <c r="G78" s="432" t="s">
        <v>1309</v>
      </c>
      <c r="H78" s="741">
        <v>43922</v>
      </c>
      <c r="I78" s="433">
        <v>35</v>
      </c>
      <c r="J78" s="446" t="s">
        <v>1310</v>
      </c>
      <c r="K78" s="432" t="s">
        <v>1311</v>
      </c>
      <c r="L78" s="763" t="s">
        <v>1078</v>
      </c>
      <c r="M78" s="747" t="s">
        <v>146</v>
      </c>
      <c r="N78" s="434">
        <v>35208</v>
      </c>
      <c r="O78" s="435" t="s">
        <v>45</v>
      </c>
      <c r="P78" s="432" t="s">
        <v>1312</v>
      </c>
      <c r="Q78" s="435" t="s">
        <v>1313</v>
      </c>
      <c r="R78" s="435" t="s">
        <v>530</v>
      </c>
      <c r="S78" s="436" t="s">
        <v>901</v>
      </c>
      <c r="T78" s="429"/>
    </row>
    <row r="79" spans="1:20" s="531" customFormat="1" ht="45" customHeight="1">
      <c r="A79" s="848"/>
      <c r="B79" s="127" t="s">
        <v>1314</v>
      </c>
      <c r="C79" s="740" t="s">
        <v>1315</v>
      </c>
      <c r="D79" s="740" t="s">
        <v>1315</v>
      </c>
      <c r="E79" s="127" t="s">
        <v>1645</v>
      </c>
      <c r="F79" s="128" t="str">
        <f t="shared" si="6"/>
        <v>岩国市岩国２丁目6-32</v>
      </c>
      <c r="G79" s="432" t="s">
        <v>1316</v>
      </c>
      <c r="H79" s="741">
        <v>43922</v>
      </c>
      <c r="I79" s="433">
        <v>45</v>
      </c>
      <c r="J79" s="446" t="s">
        <v>1317</v>
      </c>
      <c r="K79" s="432" t="s">
        <v>1318</v>
      </c>
      <c r="L79" s="763" t="s">
        <v>1078</v>
      </c>
      <c r="M79" s="747" t="s">
        <v>146</v>
      </c>
      <c r="N79" s="434">
        <v>35208</v>
      </c>
      <c r="O79" s="435" t="s">
        <v>45</v>
      </c>
      <c r="P79" s="432" t="s">
        <v>1319</v>
      </c>
      <c r="Q79" s="435" t="s">
        <v>1320</v>
      </c>
      <c r="R79" s="435" t="s">
        <v>530</v>
      </c>
      <c r="S79" s="436" t="s">
        <v>901</v>
      </c>
      <c r="T79" s="429"/>
    </row>
    <row r="80" spans="1:20" s="531" customFormat="1" ht="45" customHeight="1">
      <c r="A80" s="848"/>
      <c r="B80" s="127" t="s">
        <v>1321</v>
      </c>
      <c r="C80" s="740" t="s">
        <v>45</v>
      </c>
      <c r="D80" s="740" t="s">
        <v>45</v>
      </c>
      <c r="E80" s="127" t="s">
        <v>1886</v>
      </c>
      <c r="F80" s="128" t="str">
        <f t="shared" si="6"/>
        <v>岩国市由宇町港1-17-1</v>
      </c>
      <c r="G80" s="432" t="s">
        <v>1599</v>
      </c>
      <c r="H80" s="741">
        <v>43922</v>
      </c>
      <c r="I80" s="433">
        <v>120</v>
      </c>
      <c r="J80" s="446" t="s">
        <v>1600</v>
      </c>
      <c r="K80" s="432"/>
      <c r="L80" s="763" t="s">
        <v>1442</v>
      </c>
      <c r="M80" s="747" t="s">
        <v>146</v>
      </c>
      <c r="N80" s="434">
        <v>35208</v>
      </c>
      <c r="O80" s="435" t="s">
        <v>45</v>
      </c>
      <c r="P80" s="432" t="s">
        <v>1322</v>
      </c>
      <c r="Q80" s="128" t="s">
        <v>1601</v>
      </c>
      <c r="R80" s="435" t="s">
        <v>9</v>
      </c>
      <c r="S80" s="436" t="s">
        <v>765</v>
      </c>
      <c r="T80" s="429"/>
    </row>
    <row r="81" spans="1:20" s="531" customFormat="1" ht="53.25" customHeight="1">
      <c r="A81" s="848"/>
      <c r="B81" s="127" t="s">
        <v>1323</v>
      </c>
      <c r="C81" s="740" t="s">
        <v>45</v>
      </c>
      <c r="D81" s="740" t="s">
        <v>45</v>
      </c>
      <c r="E81" s="127" t="s">
        <v>1761</v>
      </c>
      <c r="F81" s="128" t="str">
        <f t="shared" si="6"/>
        <v>岩国市美和町渋前431-1</v>
      </c>
      <c r="G81" s="432" t="s">
        <v>1469</v>
      </c>
      <c r="H81" s="741">
        <v>43922</v>
      </c>
      <c r="I81" s="433">
        <v>70</v>
      </c>
      <c r="J81" s="446" t="s">
        <v>1470</v>
      </c>
      <c r="K81" s="432"/>
      <c r="L81" s="763" t="s">
        <v>1442</v>
      </c>
      <c r="M81" s="747" t="s">
        <v>146</v>
      </c>
      <c r="N81" s="434">
        <v>35208</v>
      </c>
      <c r="O81" s="435" t="s">
        <v>45</v>
      </c>
      <c r="P81" s="432" t="s">
        <v>1324</v>
      </c>
      <c r="Q81" s="128" t="s">
        <v>1471</v>
      </c>
      <c r="R81" s="435" t="s">
        <v>9</v>
      </c>
      <c r="S81" s="436" t="s">
        <v>765</v>
      </c>
      <c r="T81" s="429"/>
    </row>
    <row r="82" spans="1:20" s="531" customFormat="1" ht="53.25" customHeight="1">
      <c r="A82" s="849"/>
      <c r="B82" s="127" t="s">
        <v>1752</v>
      </c>
      <c r="C82" s="740" t="s">
        <v>1753</v>
      </c>
      <c r="D82" s="740" t="s">
        <v>1753</v>
      </c>
      <c r="E82" s="127" t="s">
        <v>1754</v>
      </c>
      <c r="F82" s="128" t="str">
        <f t="shared" si="6"/>
        <v>岩国市錦見5-7-28</v>
      </c>
      <c r="G82" s="432" t="s">
        <v>1755</v>
      </c>
      <c r="H82" s="741">
        <v>45017</v>
      </c>
      <c r="I82" s="433">
        <v>127</v>
      </c>
      <c r="J82" s="446" t="s">
        <v>1756</v>
      </c>
      <c r="K82" s="432" t="s">
        <v>1757</v>
      </c>
      <c r="L82" s="763" t="s">
        <v>797</v>
      </c>
      <c r="M82" s="747" t="s">
        <v>146</v>
      </c>
      <c r="N82" s="434">
        <v>35208</v>
      </c>
      <c r="O82" s="435" t="s">
        <v>45</v>
      </c>
      <c r="P82" s="432" t="s">
        <v>1758</v>
      </c>
      <c r="Q82" s="435" t="s">
        <v>1759</v>
      </c>
      <c r="R82" s="435" t="s">
        <v>530</v>
      </c>
      <c r="S82" s="436" t="s">
        <v>901</v>
      </c>
      <c r="T82" s="429"/>
    </row>
    <row r="83" spans="1:20" s="531" customFormat="1" ht="53.25" customHeight="1">
      <c r="A83" s="800" t="s">
        <v>123</v>
      </c>
      <c r="B83" s="127" t="s">
        <v>1472</v>
      </c>
      <c r="C83" s="740" t="s">
        <v>1473</v>
      </c>
      <c r="D83" s="740" t="s">
        <v>1473</v>
      </c>
      <c r="E83" s="127" t="s">
        <v>1762</v>
      </c>
      <c r="F83" s="128" t="str">
        <f t="shared" si="6"/>
        <v>光市光井9丁目22番1号</v>
      </c>
      <c r="G83" s="432" t="s">
        <v>1474</v>
      </c>
      <c r="H83" s="741">
        <v>42095</v>
      </c>
      <c r="I83" s="433">
        <v>165</v>
      </c>
      <c r="J83" s="446" t="s">
        <v>1475</v>
      </c>
      <c r="K83" s="432" t="s">
        <v>862</v>
      </c>
      <c r="L83" s="763" t="s">
        <v>797</v>
      </c>
      <c r="M83" s="747" t="s">
        <v>146</v>
      </c>
      <c r="N83" s="434">
        <v>35210</v>
      </c>
      <c r="O83" s="435" t="s">
        <v>132</v>
      </c>
      <c r="P83" s="432" t="s">
        <v>812</v>
      </c>
      <c r="Q83" s="435" t="s">
        <v>1476</v>
      </c>
      <c r="R83" s="435" t="s">
        <v>530</v>
      </c>
      <c r="S83" s="436" t="s">
        <v>63</v>
      </c>
      <c r="T83" s="429"/>
    </row>
    <row r="84" spans="1:20" s="531" customFormat="1" ht="54" customHeight="1">
      <c r="A84" s="847" t="s">
        <v>908</v>
      </c>
      <c r="B84" s="748" t="s">
        <v>1477</v>
      </c>
      <c r="C84" s="749" t="s">
        <v>813</v>
      </c>
      <c r="D84" s="749" t="s">
        <v>813</v>
      </c>
      <c r="E84" s="748" t="s">
        <v>814</v>
      </c>
      <c r="F84" s="448" t="str">
        <f t="shared" si="6"/>
        <v>長門市仙崎446-1</v>
      </c>
      <c r="G84" s="438" t="s">
        <v>1478</v>
      </c>
      <c r="H84" s="741">
        <v>42095</v>
      </c>
      <c r="I84" s="439">
        <v>196</v>
      </c>
      <c r="J84" s="447" t="s">
        <v>1479</v>
      </c>
      <c r="K84" s="438" t="s">
        <v>1150</v>
      </c>
      <c r="L84" s="769" t="s">
        <v>797</v>
      </c>
      <c r="M84" s="747" t="s">
        <v>146</v>
      </c>
      <c r="N84" s="434">
        <v>35211</v>
      </c>
      <c r="O84" s="435" t="s">
        <v>99</v>
      </c>
      <c r="P84" s="432" t="s">
        <v>1480</v>
      </c>
      <c r="Q84" s="435" t="s">
        <v>1481</v>
      </c>
      <c r="R84" s="435" t="s">
        <v>530</v>
      </c>
      <c r="S84" s="436" t="s">
        <v>63</v>
      </c>
      <c r="T84" s="429"/>
    </row>
    <row r="85" spans="1:20" s="531" customFormat="1" ht="57" customHeight="1">
      <c r="A85" s="851"/>
      <c r="B85" s="127" t="s">
        <v>1325</v>
      </c>
      <c r="C85" s="740" t="s">
        <v>1326</v>
      </c>
      <c r="D85" s="740" t="s">
        <v>1326</v>
      </c>
      <c r="E85" s="127" t="s">
        <v>1887</v>
      </c>
      <c r="F85" s="128" t="str">
        <f t="shared" si="6"/>
        <v>長門市東深川980番地26</v>
      </c>
      <c r="G85" s="432" t="s">
        <v>1327</v>
      </c>
      <c r="H85" s="755">
        <v>42095</v>
      </c>
      <c r="I85" s="433">
        <v>165</v>
      </c>
      <c r="J85" s="446" t="s">
        <v>1095</v>
      </c>
      <c r="K85" s="432" t="s">
        <v>1147</v>
      </c>
      <c r="L85" s="763" t="s">
        <v>797</v>
      </c>
      <c r="M85" s="747" t="s">
        <v>146</v>
      </c>
      <c r="N85" s="434">
        <v>35211</v>
      </c>
      <c r="O85" s="435" t="s">
        <v>99</v>
      </c>
      <c r="P85" s="432" t="s">
        <v>1328</v>
      </c>
      <c r="Q85" s="435" t="s">
        <v>1329</v>
      </c>
      <c r="R85" s="435" t="s">
        <v>530</v>
      </c>
      <c r="S85" s="436" t="s">
        <v>63</v>
      </c>
      <c r="T85" s="429"/>
    </row>
    <row r="86" spans="1:20" s="531" customFormat="1" ht="44.25" customHeight="1">
      <c r="A86" s="847" t="s">
        <v>909</v>
      </c>
      <c r="B86" s="748" t="s">
        <v>271</v>
      </c>
      <c r="C86" s="749" t="s">
        <v>433</v>
      </c>
      <c r="D86" s="749" t="s">
        <v>433</v>
      </c>
      <c r="E86" s="748" t="s">
        <v>1646</v>
      </c>
      <c r="F86" s="448" t="str">
        <f t="shared" si="6"/>
        <v>美祢市大嶺町東分1853-2</v>
      </c>
      <c r="G86" s="438" t="s">
        <v>643</v>
      </c>
      <c r="H86" s="751">
        <v>40513</v>
      </c>
      <c r="I86" s="439">
        <v>65</v>
      </c>
      <c r="J86" s="438" t="s">
        <v>644</v>
      </c>
      <c r="K86" s="438" t="s">
        <v>815</v>
      </c>
      <c r="L86" s="769" t="s">
        <v>797</v>
      </c>
      <c r="M86" s="747" t="s">
        <v>146</v>
      </c>
      <c r="N86" s="434">
        <v>35213</v>
      </c>
      <c r="O86" s="435" t="s">
        <v>70</v>
      </c>
      <c r="P86" s="435" t="s">
        <v>312</v>
      </c>
      <c r="Q86" s="435" t="s">
        <v>1330</v>
      </c>
      <c r="R86" s="435" t="s">
        <v>530</v>
      </c>
      <c r="S86" s="436" t="s">
        <v>63</v>
      </c>
      <c r="T86" s="429"/>
    </row>
    <row r="87" spans="1:20" s="531" customFormat="1" ht="45" customHeight="1">
      <c r="A87" s="851"/>
      <c r="B87" s="127" t="s">
        <v>1331</v>
      </c>
      <c r="C87" s="740" t="s">
        <v>863</v>
      </c>
      <c r="D87" s="740" t="s">
        <v>863</v>
      </c>
      <c r="E87" s="127" t="s">
        <v>1332</v>
      </c>
      <c r="F87" s="128" t="str">
        <f t="shared" si="6"/>
        <v>美祢市伊佐町伊佐３８９５－１</v>
      </c>
      <c r="G87" s="432" t="s">
        <v>1333</v>
      </c>
      <c r="H87" s="741">
        <v>42095</v>
      </c>
      <c r="I87" s="433">
        <v>75</v>
      </c>
      <c r="J87" s="432" t="s">
        <v>1334</v>
      </c>
      <c r="K87" s="432" t="s">
        <v>1151</v>
      </c>
      <c r="L87" s="763" t="s">
        <v>797</v>
      </c>
      <c r="M87" s="747" t="s">
        <v>146</v>
      </c>
      <c r="N87" s="434">
        <v>35214</v>
      </c>
      <c r="O87" s="435" t="s">
        <v>70</v>
      </c>
      <c r="P87" s="435" t="s">
        <v>1335</v>
      </c>
      <c r="Q87" s="435" t="s">
        <v>1336</v>
      </c>
      <c r="R87" s="435" t="s">
        <v>530</v>
      </c>
      <c r="S87" s="436" t="s">
        <v>63</v>
      </c>
      <c r="T87" s="429"/>
    </row>
    <row r="88" spans="1:20" s="521" customFormat="1" ht="49.5" customHeight="1">
      <c r="A88" s="847" t="s">
        <v>1421</v>
      </c>
      <c r="B88" s="197" t="s">
        <v>827</v>
      </c>
      <c r="C88" s="801" t="s">
        <v>828</v>
      </c>
      <c r="D88" s="801" t="s">
        <v>1033</v>
      </c>
      <c r="E88" s="197" t="s">
        <v>1647</v>
      </c>
      <c r="F88" s="750" t="str">
        <f t="shared" si="6"/>
        <v>周南市大字久米3920-1</v>
      </c>
      <c r="G88" s="802" t="s">
        <v>1337</v>
      </c>
      <c r="H88" s="803">
        <v>42461</v>
      </c>
      <c r="I88" s="804">
        <v>140</v>
      </c>
      <c r="J88" s="802" t="s">
        <v>910</v>
      </c>
      <c r="K88" s="802" t="s">
        <v>829</v>
      </c>
      <c r="L88" s="765" t="s">
        <v>797</v>
      </c>
      <c r="M88" s="747" t="s">
        <v>146</v>
      </c>
      <c r="N88" s="434" t="s">
        <v>51</v>
      </c>
      <c r="O88" s="435" t="s">
        <v>128</v>
      </c>
      <c r="P88" s="435" t="s">
        <v>830</v>
      </c>
      <c r="Q88" s="432" t="s">
        <v>1338</v>
      </c>
      <c r="R88" s="435" t="s">
        <v>530</v>
      </c>
      <c r="S88" s="436" t="s">
        <v>63</v>
      </c>
      <c r="T88" s="429"/>
    </row>
    <row r="89" spans="1:20" s="521" customFormat="1" ht="45" customHeight="1">
      <c r="A89" s="848"/>
      <c r="B89" s="748" t="s">
        <v>831</v>
      </c>
      <c r="C89" s="749" t="s">
        <v>864</v>
      </c>
      <c r="D89" s="749" t="s">
        <v>865</v>
      </c>
      <c r="E89" s="748" t="s">
        <v>1648</v>
      </c>
      <c r="F89" s="448" t="str">
        <f t="shared" si="6"/>
        <v>周南市大字坪呼坂1240-3</v>
      </c>
      <c r="G89" s="432" t="s">
        <v>1339</v>
      </c>
      <c r="H89" s="751">
        <v>42461</v>
      </c>
      <c r="I89" s="439">
        <v>130</v>
      </c>
      <c r="J89" s="438" t="s">
        <v>1340</v>
      </c>
      <c r="K89" s="438" t="s">
        <v>832</v>
      </c>
      <c r="L89" s="763" t="s">
        <v>797</v>
      </c>
      <c r="M89" s="747" t="s">
        <v>146</v>
      </c>
      <c r="N89" s="434" t="s">
        <v>51</v>
      </c>
      <c r="O89" s="435" t="s">
        <v>128</v>
      </c>
      <c r="P89" s="435" t="s">
        <v>902</v>
      </c>
      <c r="Q89" s="432" t="s">
        <v>1341</v>
      </c>
      <c r="R89" s="435" t="s">
        <v>530</v>
      </c>
      <c r="S89" s="436" t="s">
        <v>63</v>
      </c>
      <c r="T89" s="429"/>
    </row>
    <row r="90" spans="1:20" ht="39.75" customHeight="1">
      <c r="A90" s="848"/>
      <c r="B90" s="748" t="s">
        <v>963</v>
      </c>
      <c r="C90" s="749" t="s">
        <v>964</v>
      </c>
      <c r="D90" s="749" t="s">
        <v>965</v>
      </c>
      <c r="E90" s="748" t="s">
        <v>1649</v>
      </c>
      <c r="F90" s="448" t="str">
        <f t="shared" si="6"/>
        <v>周南市福川南町3-30</v>
      </c>
      <c r="G90" s="438" t="s">
        <v>1342</v>
      </c>
      <c r="H90" s="751">
        <v>43191</v>
      </c>
      <c r="I90" s="439">
        <v>120</v>
      </c>
      <c r="J90" s="438" t="s">
        <v>1343</v>
      </c>
      <c r="K90" s="438"/>
      <c r="L90" s="742" t="s">
        <v>763</v>
      </c>
      <c r="M90" s="805" t="s">
        <v>146</v>
      </c>
      <c r="N90" s="434">
        <v>35215</v>
      </c>
      <c r="O90" s="435" t="s">
        <v>128</v>
      </c>
      <c r="P90" s="435" t="s">
        <v>1344</v>
      </c>
      <c r="Q90" s="432" t="s">
        <v>1345</v>
      </c>
      <c r="R90" s="435" t="s">
        <v>530</v>
      </c>
      <c r="S90" s="436" t="s">
        <v>63</v>
      </c>
      <c r="T90" s="429"/>
    </row>
    <row r="91" spans="1:20" ht="45" customHeight="1">
      <c r="A91" s="848"/>
      <c r="B91" s="748" t="s">
        <v>1602</v>
      </c>
      <c r="C91" s="127" t="s">
        <v>1603</v>
      </c>
      <c r="D91" s="127" t="s">
        <v>1604</v>
      </c>
      <c r="E91" s="127" t="s">
        <v>1346</v>
      </c>
      <c r="F91" s="128" t="str">
        <f t="shared" si="6"/>
        <v>周南市久米1311</v>
      </c>
      <c r="G91" s="128" t="s">
        <v>1347</v>
      </c>
      <c r="H91" s="129">
        <v>43922</v>
      </c>
      <c r="I91" s="207">
        <v>112</v>
      </c>
      <c r="J91" s="128" t="s">
        <v>1348</v>
      </c>
      <c r="K91" s="432"/>
      <c r="L91" s="742" t="s">
        <v>763</v>
      </c>
      <c r="M91" s="805" t="s">
        <v>146</v>
      </c>
      <c r="N91" s="444" t="s">
        <v>51</v>
      </c>
      <c r="O91" s="444" t="s">
        <v>50</v>
      </c>
      <c r="P91" s="128" t="s">
        <v>1605</v>
      </c>
      <c r="Q91" s="128" t="s">
        <v>1606</v>
      </c>
      <c r="R91" s="806" t="str">
        <f>IF(S91="","",IF(OR(S91="国",S91="県",S91="市町",S91="組合その他"),"（公立）","（私立）"))</f>
        <v>（私立）</v>
      </c>
      <c r="S91" s="807" t="s">
        <v>61</v>
      </c>
      <c r="T91" s="429"/>
    </row>
    <row r="92" spans="1:20" ht="36">
      <c r="A92" s="849"/>
      <c r="B92" s="748" t="s">
        <v>1349</v>
      </c>
      <c r="C92" s="127" t="s">
        <v>50</v>
      </c>
      <c r="D92" s="127" t="s">
        <v>50</v>
      </c>
      <c r="E92" s="127" t="s">
        <v>1888</v>
      </c>
      <c r="F92" s="128" t="str">
        <f t="shared" si="6"/>
        <v>周南市大字鹿野上3039番地</v>
      </c>
      <c r="G92" s="128" t="s">
        <v>1350</v>
      </c>
      <c r="H92" s="129">
        <v>43922</v>
      </c>
      <c r="I92" s="130">
        <v>55</v>
      </c>
      <c r="J92" s="128" t="s">
        <v>1351</v>
      </c>
      <c r="K92" s="432"/>
      <c r="L92" s="742" t="s">
        <v>763</v>
      </c>
      <c r="M92" s="805" t="s">
        <v>146</v>
      </c>
      <c r="N92" s="444" t="s">
        <v>51</v>
      </c>
      <c r="O92" s="444" t="s">
        <v>50</v>
      </c>
      <c r="P92" s="128" t="s">
        <v>1482</v>
      </c>
      <c r="Q92" s="128" t="s">
        <v>1483</v>
      </c>
      <c r="R92" s="806" t="str">
        <f>IF(S92="","",IF(OR(S92="国",S92="県",S92="市町",S92="組合その他"),"（公立）","（私立）"))</f>
        <v>（公立）</v>
      </c>
      <c r="S92" s="807" t="s">
        <v>59</v>
      </c>
      <c r="T92" s="429"/>
    </row>
    <row r="93" spans="1:20" ht="36">
      <c r="A93" s="757" t="s">
        <v>1011</v>
      </c>
      <c r="B93" s="748" t="s">
        <v>1889</v>
      </c>
      <c r="C93" s="748" t="s">
        <v>1890</v>
      </c>
      <c r="D93" s="748" t="s">
        <v>1891</v>
      </c>
      <c r="E93" s="748" t="s">
        <v>1892</v>
      </c>
      <c r="F93" s="448" t="str">
        <f>O93&amp;P93</f>
        <v>山陽小野田市稲荷町3-25</v>
      </c>
      <c r="G93" s="448" t="s">
        <v>1893</v>
      </c>
      <c r="H93" s="809">
        <v>45383</v>
      </c>
      <c r="I93" s="810">
        <v>69</v>
      </c>
      <c r="J93" s="448" t="s">
        <v>1894</v>
      </c>
      <c r="K93" s="438" t="s">
        <v>1895</v>
      </c>
      <c r="L93" s="202" t="s">
        <v>1896</v>
      </c>
      <c r="M93" s="805" t="s">
        <v>146</v>
      </c>
      <c r="N93" s="444" t="s">
        <v>1897</v>
      </c>
      <c r="O93" s="444" t="s">
        <v>1011</v>
      </c>
      <c r="P93" s="128" t="s">
        <v>1898</v>
      </c>
      <c r="Q93" s="128" t="s">
        <v>1899</v>
      </c>
      <c r="R93" s="806" t="str">
        <f>IF(S93="","",IF(OR(S93="国",S93="県",S93="市町",S93="組合その他"),"（公立）","（私立）"))</f>
        <v>（私立）</v>
      </c>
      <c r="S93" s="436" t="s">
        <v>63</v>
      </c>
      <c r="T93" s="429"/>
    </row>
    <row r="94" spans="1:20" ht="24">
      <c r="A94" s="808" t="s">
        <v>561</v>
      </c>
      <c r="B94" s="111" t="s">
        <v>1096</v>
      </c>
      <c r="C94" s="811" t="s">
        <v>1097</v>
      </c>
      <c r="D94" s="811" t="s">
        <v>1097</v>
      </c>
      <c r="E94" s="111" t="s">
        <v>1900</v>
      </c>
      <c r="F94" s="112" t="s">
        <v>1352</v>
      </c>
      <c r="G94" s="812" t="s">
        <v>1044</v>
      </c>
      <c r="H94" s="813">
        <v>43556</v>
      </c>
      <c r="I94" s="814">
        <v>292</v>
      </c>
      <c r="J94" s="812" t="s">
        <v>1353</v>
      </c>
      <c r="K94" s="812" t="s">
        <v>1096</v>
      </c>
      <c r="L94" s="815" t="s">
        <v>763</v>
      </c>
      <c r="M94" s="747" t="s">
        <v>146</v>
      </c>
      <c r="N94" s="434">
        <v>35321</v>
      </c>
      <c r="O94" s="432" t="s">
        <v>833</v>
      </c>
      <c r="P94" s="435" t="s">
        <v>1098</v>
      </c>
      <c r="Q94" s="432" t="s">
        <v>1354</v>
      </c>
      <c r="R94" s="435" t="s">
        <v>9</v>
      </c>
      <c r="S94" s="435" t="s">
        <v>765</v>
      </c>
      <c r="T94" s="733"/>
    </row>
    <row r="95" spans="1:20" ht="12.75">
      <c r="A95" s="733"/>
      <c r="B95" s="53">
        <f>COUNTA(B9:B94)</f>
        <v>86</v>
      </c>
      <c r="C95" s="733"/>
      <c r="D95" s="733"/>
      <c r="E95" s="733"/>
      <c r="F95" s="733"/>
      <c r="G95" s="733"/>
      <c r="H95" s="733"/>
      <c r="I95" s="269">
        <f>SUM(I9:I94)</f>
        <v>12510</v>
      </c>
      <c r="J95" s="733"/>
      <c r="K95" s="733"/>
      <c r="M95" s="733"/>
      <c r="N95" s="733"/>
      <c r="O95" s="733"/>
      <c r="P95" s="733"/>
      <c r="Q95" s="733"/>
      <c r="R95" s="733"/>
      <c r="S95" s="733"/>
      <c r="T95" s="733"/>
    </row>
    <row r="96" spans="1:20" ht="13.5" thickBot="1">
      <c r="A96" s="733"/>
      <c r="B96" s="72" t="s">
        <v>65</v>
      </c>
      <c r="C96" s="733"/>
      <c r="D96" s="73" t="s">
        <v>66</v>
      </c>
      <c r="E96" s="733"/>
      <c r="F96" s="733"/>
      <c r="G96" s="733"/>
      <c r="H96" s="733"/>
      <c r="I96" s="269" t="s">
        <v>67</v>
      </c>
      <c r="J96" s="733"/>
      <c r="K96" s="733" t="s">
        <v>1650</v>
      </c>
      <c r="L96" s="733" t="s">
        <v>797</v>
      </c>
      <c r="M96" s="733" t="s">
        <v>1651</v>
      </c>
      <c r="N96" s="733"/>
      <c r="O96" s="733"/>
      <c r="P96" s="73" t="s">
        <v>68</v>
      </c>
      <c r="Q96" s="733"/>
      <c r="R96" s="733"/>
      <c r="S96" s="733"/>
      <c r="T96" s="733"/>
    </row>
    <row r="97" spans="1:20" ht="13.5" thickTop="1">
      <c r="A97" s="733"/>
      <c r="B97" s="733"/>
      <c r="C97" s="733"/>
      <c r="D97" s="74" t="s">
        <v>96</v>
      </c>
      <c r="E97" s="75">
        <f aca="true" t="shared" si="7" ref="E97:E109">COUNTIF($O$9:$O$94,D97)</f>
        <v>26</v>
      </c>
      <c r="F97" s="733"/>
      <c r="G97" s="733"/>
      <c r="H97" s="733"/>
      <c r="J97" s="733"/>
      <c r="K97" s="450">
        <f>COUNTIF($L9:$L31,K96)</f>
        <v>17</v>
      </c>
      <c r="L97" s="450">
        <f>COUNTIF($L9:$L31,L96)</f>
        <v>6</v>
      </c>
      <c r="M97" s="450">
        <f>COUNTIF($L9:$L31,M96)</f>
        <v>0</v>
      </c>
      <c r="N97" s="733"/>
      <c r="O97" s="733"/>
      <c r="P97" s="76"/>
      <c r="Q97" s="77" t="s">
        <v>56</v>
      </c>
      <c r="R97" s="77" t="s">
        <v>7</v>
      </c>
      <c r="S97" s="78" t="s">
        <v>34</v>
      </c>
      <c r="T97" s="733"/>
    </row>
    <row r="98" spans="1:20" ht="12.75">
      <c r="A98" s="733"/>
      <c r="B98" s="733"/>
      <c r="C98" s="733"/>
      <c r="D98" s="79" t="s">
        <v>100</v>
      </c>
      <c r="E98" s="737">
        <f t="shared" si="7"/>
        <v>3</v>
      </c>
      <c r="F98" s="733"/>
      <c r="G98" s="733"/>
      <c r="H98" s="733"/>
      <c r="J98" s="733"/>
      <c r="K98" s="450">
        <f>COUNTIF($L35:$L36,K96)</f>
        <v>0</v>
      </c>
      <c r="L98" s="450">
        <f>COUNTIF($L35:$L36,L96)</f>
        <v>2</v>
      </c>
      <c r="M98" s="450">
        <f>COUNTIF($L35:$L36,M96)</f>
        <v>0</v>
      </c>
      <c r="N98" s="733"/>
      <c r="O98" s="733"/>
      <c r="P98" s="834" t="s">
        <v>9</v>
      </c>
      <c r="Q98" s="81" t="s">
        <v>57</v>
      </c>
      <c r="R98" s="450">
        <f aca="true" t="shared" si="8" ref="R98:R105">COUNTIF($S$9:$S$94,Q98)</f>
        <v>0</v>
      </c>
      <c r="S98" s="451">
        <f aca="true" t="shared" si="9" ref="S98:S104">SUMIF($S$9:$S$94,Q98,$I$9:$I$94)</f>
        <v>0</v>
      </c>
      <c r="T98" s="733"/>
    </row>
    <row r="99" spans="1:20" ht="12.75">
      <c r="A99" s="733"/>
      <c r="B99" s="733"/>
      <c r="C99" s="733"/>
      <c r="D99" s="79" t="s">
        <v>69</v>
      </c>
      <c r="E99" s="737">
        <f t="shared" si="7"/>
        <v>8</v>
      </c>
      <c r="F99" s="733"/>
      <c r="G99" s="733"/>
      <c r="H99" s="733"/>
      <c r="J99" s="733"/>
      <c r="K99" s="450">
        <f>COUNTIF($L38:$L45,K96)</f>
        <v>3</v>
      </c>
      <c r="L99" s="450">
        <f>COUNTIF($L38:$L45,L96)</f>
        <v>5</v>
      </c>
      <c r="M99" s="450">
        <f>COUNTIF($L38:$L45,M96)</f>
        <v>0</v>
      </c>
      <c r="N99" s="733"/>
      <c r="O99" s="733"/>
      <c r="P99" s="835"/>
      <c r="Q99" s="81" t="s">
        <v>58</v>
      </c>
      <c r="R99" s="450">
        <f t="shared" si="8"/>
        <v>0</v>
      </c>
      <c r="S99" s="451">
        <f t="shared" si="9"/>
        <v>0</v>
      </c>
      <c r="T99" s="733"/>
    </row>
    <row r="100" spans="1:20" s="53" customFormat="1" ht="13.5" customHeight="1">
      <c r="A100" s="733"/>
      <c r="B100" s="733"/>
      <c r="C100" s="733"/>
      <c r="D100" s="79" t="s">
        <v>95</v>
      </c>
      <c r="E100" s="737">
        <f t="shared" si="7"/>
        <v>2</v>
      </c>
      <c r="F100" s="733"/>
      <c r="G100" s="733"/>
      <c r="H100" s="733"/>
      <c r="I100" s="270"/>
      <c r="J100" s="733"/>
      <c r="K100" s="450">
        <f>COUNTIF($L46:$L47,K96)</f>
        <v>2</v>
      </c>
      <c r="L100" s="450">
        <f>COUNTIF($L46:$L47,L96)</f>
        <v>0</v>
      </c>
      <c r="M100" s="450">
        <f>COUNTIF($L38:$L39,M98)</f>
        <v>0</v>
      </c>
      <c r="N100" s="733"/>
      <c r="O100" s="733"/>
      <c r="P100" s="835"/>
      <c r="Q100" s="81" t="s">
        <v>59</v>
      </c>
      <c r="R100" s="450">
        <f t="shared" si="8"/>
        <v>16</v>
      </c>
      <c r="S100" s="451">
        <f t="shared" si="9"/>
        <v>1887</v>
      </c>
      <c r="T100" s="733"/>
    </row>
    <row r="101" spans="1:20" s="53" customFormat="1" ht="13.5" customHeight="1" thickBot="1">
      <c r="A101" s="733"/>
      <c r="B101" s="733"/>
      <c r="C101" s="733"/>
      <c r="D101" s="79" t="s">
        <v>125</v>
      </c>
      <c r="E101" s="737">
        <f t="shared" si="7"/>
        <v>14</v>
      </c>
      <c r="F101" s="733"/>
      <c r="G101" s="733"/>
      <c r="H101" s="733"/>
      <c r="I101" s="270"/>
      <c r="J101" s="733"/>
      <c r="K101" s="450">
        <f>COUNTIF($L48:$L57,K96)</f>
        <v>2</v>
      </c>
      <c r="L101" s="450">
        <f>COUNTIF($L48:$L57,L96)</f>
        <v>7</v>
      </c>
      <c r="M101" s="450">
        <f>COUNTIF($L48:$L57,M96)</f>
        <v>1</v>
      </c>
      <c r="N101" s="733"/>
      <c r="O101" s="733"/>
      <c r="P101" s="836"/>
      <c r="Q101" s="83" t="s">
        <v>60</v>
      </c>
      <c r="R101" s="452">
        <f t="shared" si="8"/>
        <v>0</v>
      </c>
      <c r="S101" s="453">
        <f t="shared" si="9"/>
        <v>0</v>
      </c>
      <c r="T101" s="733"/>
    </row>
    <row r="102" spans="1:20" s="53" customFormat="1" ht="13.5" customHeight="1" thickTop="1">
      <c r="A102" s="733"/>
      <c r="B102" s="733"/>
      <c r="C102" s="733"/>
      <c r="D102" s="79" t="s">
        <v>13</v>
      </c>
      <c r="E102" s="737">
        <f t="shared" si="7"/>
        <v>2</v>
      </c>
      <c r="F102" s="733"/>
      <c r="G102" s="733"/>
      <c r="H102" s="733"/>
      <c r="I102" s="270"/>
      <c r="J102" s="733"/>
      <c r="K102" s="450">
        <f>COUNTIF($L62:$L63,K96)</f>
        <v>0</v>
      </c>
      <c r="L102" s="450">
        <f>COUNTIF($L62:$L63,L96)</f>
        <v>2</v>
      </c>
      <c r="M102" s="450">
        <f>COUNTIF($L62:$L63,M96)</f>
        <v>0</v>
      </c>
      <c r="N102" s="733"/>
      <c r="O102" s="733"/>
      <c r="P102" s="835" t="s">
        <v>10</v>
      </c>
      <c r="Q102" s="85" t="s">
        <v>61</v>
      </c>
      <c r="R102" s="454">
        <f t="shared" si="8"/>
        <v>16</v>
      </c>
      <c r="S102" s="455">
        <f t="shared" si="9"/>
        <v>1841</v>
      </c>
      <c r="T102" s="733"/>
    </row>
    <row r="103" spans="1:20" s="53" customFormat="1" ht="13.5" customHeight="1">
      <c r="A103" s="733"/>
      <c r="B103" s="733"/>
      <c r="C103" s="733"/>
      <c r="D103" s="79" t="s">
        <v>45</v>
      </c>
      <c r="E103" s="737">
        <f t="shared" si="7"/>
        <v>19</v>
      </c>
      <c r="F103" s="733"/>
      <c r="G103" s="733"/>
      <c r="H103" s="733"/>
      <c r="I103" s="270"/>
      <c r="J103" s="733"/>
      <c r="K103" s="450">
        <f>COUNTIF($L64:$L81,K96)</f>
        <v>4</v>
      </c>
      <c r="L103" s="450">
        <f>COUNTIF($L64:$L81,L96)</f>
        <v>14</v>
      </c>
      <c r="M103" s="450">
        <f>COUNTIF($L64:$L81,M96)</f>
        <v>0</v>
      </c>
      <c r="N103" s="733"/>
      <c r="O103" s="733"/>
      <c r="P103" s="835"/>
      <c r="Q103" s="81" t="s">
        <v>62</v>
      </c>
      <c r="R103" s="450">
        <f t="shared" si="8"/>
        <v>0</v>
      </c>
      <c r="S103" s="451">
        <f t="shared" si="9"/>
        <v>0</v>
      </c>
      <c r="T103" s="733"/>
    </row>
    <row r="104" spans="1:20" s="53" customFormat="1" ht="13.5" customHeight="1">
      <c r="A104" s="733"/>
      <c r="B104" s="733"/>
      <c r="C104" s="733"/>
      <c r="D104" s="79" t="s">
        <v>123</v>
      </c>
      <c r="E104" s="737">
        <f t="shared" si="7"/>
        <v>1</v>
      </c>
      <c r="F104" s="733"/>
      <c r="G104" s="733"/>
      <c r="H104" s="733"/>
      <c r="I104" s="270"/>
      <c r="J104" s="733"/>
      <c r="K104" s="450">
        <f>COUNTIF($L83:$L83,K96)</f>
        <v>0</v>
      </c>
      <c r="L104" s="450">
        <f>COUNTIF($L83:$L83,L96)</f>
        <v>1</v>
      </c>
      <c r="M104" s="450">
        <f>COUNTIF($L83:$L83,M96)</f>
        <v>0</v>
      </c>
      <c r="N104" s="733"/>
      <c r="O104" s="733"/>
      <c r="P104" s="835"/>
      <c r="Q104" s="81" t="s">
        <v>63</v>
      </c>
      <c r="R104" s="450">
        <f t="shared" si="8"/>
        <v>54</v>
      </c>
      <c r="S104" s="451">
        <f t="shared" si="9"/>
        <v>8782</v>
      </c>
      <c r="T104" s="733"/>
    </row>
    <row r="105" spans="1:20" ht="13.5" thickBot="1">
      <c r="A105" s="733"/>
      <c r="B105" s="733"/>
      <c r="C105" s="733"/>
      <c r="D105" s="79" t="s">
        <v>99</v>
      </c>
      <c r="E105" s="737">
        <f t="shared" si="7"/>
        <v>2</v>
      </c>
      <c r="F105" s="733"/>
      <c r="G105" s="733"/>
      <c r="H105" s="733"/>
      <c r="J105" s="733"/>
      <c r="K105" s="450">
        <f>COUNTIF($L84:$L85,K96)</f>
        <v>0</v>
      </c>
      <c r="L105" s="450">
        <f>COUNTIF($L84:$L85,L96)</f>
        <v>2</v>
      </c>
      <c r="M105" s="450">
        <f>COUNTIF($L84:$L85,M96)</f>
        <v>0</v>
      </c>
      <c r="N105" s="733"/>
      <c r="O105" s="733"/>
      <c r="P105" s="837"/>
      <c r="Q105" s="87" t="s">
        <v>64</v>
      </c>
      <c r="R105" s="456">
        <f t="shared" si="8"/>
        <v>0</v>
      </c>
      <c r="S105" s="457">
        <f>SUMIF($S$35:$S$94,Q105,$I$35:$I$94)</f>
        <v>0</v>
      </c>
      <c r="T105" s="733"/>
    </row>
    <row r="106" spans="1:20" ht="13.5" thickTop="1">
      <c r="A106" s="733"/>
      <c r="B106" s="733"/>
      <c r="C106" s="733"/>
      <c r="D106" s="79" t="s">
        <v>101</v>
      </c>
      <c r="E106" s="737">
        <f t="shared" si="7"/>
        <v>0</v>
      </c>
      <c r="F106" s="733"/>
      <c r="G106" s="733"/>
      <c r="H106" s="733"/>
      <c r="J106" s="733"/>
      <c r="K106" s="450"/>
      <c r="L106" s="450"/>
      <c r="M106" s="450"/>
      <c r="N106" s="733"/>
      <c r="O106" s="733"/>
      <c r="P106" s="733"/>
      <c r="Q106" s="733"/>
      <c r="R106" s="462">
        <f>SUM(R98:R105)</f>
        <v>86</v>
      </c>
      <c r="S106" s="462">
        <f>SUM(S98:S105)</f>
        <v>12510</v>
      </c>
      <c r="T106" s="53"/>
    </row>
    <row r="107" spans="1:20" ht="12.75">
      <c r="A107" s="53"/>
      <c r="B107" s="733"/>
      <c r="C107" s="733"/>
      <c r="D107" s="79" t="s">
        <v>70</v>
      </c>
      <c r="E107" s="737">
        <f t="shared" si="7"/>
        <v>2</v>
      </c>
      <c r="F107" s="733"/>
      <c r="G107" s="733"/>
      <c r="H107" s="733"/>
      <c r="J107" s="733"/>
      <c r="K107" s="450">
        <f>COUNTIF($L86:$L87,K96)</f>
        <v>0</v>
      </c>
      <c r="L107" s="450">
        <f>COUNTIF($L86:$L87,L96)</f>
        <v>2</v>
      </c>
      <c r="M107" s="450">
        <f>COUNTIF($L86:$L87,M96)</f>
        <v>0</v>
      </c>
      <c r="N107" s="733"/>
      <c r="O107" s="733"/>
      <c r="P107" s="733"/>
      <c r="Q107" s="733"/>
      <c r="R107" s="733"/>
      <c r="S107" s="733"/>
      <c r="T107" s="53"/>
    </row>
    <row r="108" spans="1:20" ht="12.75">
      <c r="A108" s="53"/>
      <c r="B108" s="733"/>
      <c r="C108" s="733"/>
      <c r="D108" s="79" t="s">
        <v>126</v>
      </c>
      <c r="E108" s="737">
        <f t="shared" si="7"/>
        <v>5</v>
      </c>
      <c r="F108" s="733"/>
      <c r="G108" s="733"/>
      <c r="H108" s="733"/>
      <c r="J108" s="733"/>
      <c r="K108" s="450">
        <f>COUNTIF($L88:$L92,K96)</f>
        <v>3</v>
      </c>
      <c r="L108" s="450">
        <f>COUNTIF($L88:$L92,L96)</f>
        <v>2</v>
      </c>
      <c r="M108" s="450">
        <f>COUNTIF($L88:$L92,M96)</f>
        <v>0</v>
      </c>
      <c r="N108" s="733"/>
      <c r="O108" s="733"/>
      <c r="P108" s="733"/>
      <c r="Q108" s="733"/>
      <c r="R108" s="733"/>
      <c r="S108" s="733"/>
      <c r="T108" s="53"/>
    </row>
    <row r="109" spans="1:20" ht="13.5" thickBot="1">
      <c r="A109" s="53"/>
      <c r="B109" s="733"/>
      <c r="C109" s="733"/>
      <c r="D109" s="738" t="s">
        <v>52</v>
      </c>
      <c r="E109" s="737">
        <f t="shared" si="7"/>
        <v>1</v>
      </c>
      <c r="F109" s="733"/>
      <c r="G109" s="733"/>
      <c r="H109" s="733"/>
      <c r="J109" s="733"/>
      <c r="K109" s="450"/>
      <c r="L109" s="450"/>
      <c r="M109" s="450"/>
      <c r="N109" s="733"/>
      <c r="O109" s="733"/>
      <c r="P109" s="733"/>
      <c r="Q109" s="733"/>
      <c r="R109" s="733"/>
      <c r="S109" s="733"/>
      <c r="T109" s="53"/>
    </row>
    <row r="110" spans="1:20" ht="13.5" thickBot="1" thickTop="1">
      <c r="A110" s="53"/>
      <c r="B110" s="733"/>
      <c r="C110" s="733"/>
      <c r="D110" s="92" t="s">
        <v>71</v>
      </c>
      <c r="E110" s="93">
        <f>SUM(E97:E109)</f>
        <v>85</v>
      </c>
      <c r="F110" s="733"/>
      <c r="G110" s="733"/>
      <c r="H110" s="733"/>
      <c r="J110" s="733"/>
      <c r="K110" s="450">
        <f>SUM(K97:K109)</f>
        <v>31</v>
      </c>
      <c r="L110" s="450">
        <f>SUM(L97:L109)</f>
        <v>43</v>
      </c>
      <c r="M110" s="450">
        <f>SUM(M97:M109)</f>
        <v>1</v>
      </c>
      <c r="N110" s="733"/>
      <c r="O110" s="733"/>
      <c r="P110" s="733"/>
      <c r="Q110" s="733"/>
      <c r="R110" s="733"/>
      <c r="S110" s="733"/>
      <c r="T110" s="53"/>
    </row>
    <row r="111" spans="1:20" ht="13.5" thickTop="1">
      <c r="A111" s="53"/>
      <c r="B111" s="733"/>
      <c r="C111" s="733"/>
      <c r="D111" s="94" t="s">
        <v>324</v>
      </c>
      <c r="E111" s="95">
        <f aca="true" t="shared" si="10" ref="E111:E119">COUNTIF($O$9:$O$94,D111)</f>
        <v>0</v>
      </c>
      <c r="F111" s="733"/>
      <c r="G111" s="733"/>
      <c r="H111" s="733"/>
      <c r="J111" s="733"/>
      <c r="K111" s="450"/>
      <c r="L111" s="450"/>
      <c r="M111" s="450"/>
      <c r="N111" s="733"/>
      <c r="O111" s="733"/>
      <c r="P111" s="733"/>
      <c r="Q111" s="733"/>
      <c r="R111" s="733"/>
      <c r="S111" s="733"/>
      <c r="T111" s="733"/>
    </row>
    <row r="112" spans="1:20" ht="12.75">
      <c r="A112" s="733"/>
      <c r="B112" s="733"/>
      <c r="C112" s="733"/>
      <c r="D112" s="79" t="s">
        <v>332</v>
      </c>
      <c r="E112" s="737">
        <f t="shared" si="10"/>
        <v>1</v>
      </c>
      <c r="F112" s="733"/>
      <c r="G112" s="733"/>
      <c r="H112" s="733"/>
      <c r="J112" s="733"/>
      <c r="K112" s="450">
        <f>COUNTIF($L94:$L94,K96)</f>
        <v>1</v>
      </c>
      <c r="L112" s="450">
        <f>COUNTIF($L94:$L94,L96)</f>
        <v>0</v>
      </c>
      <c r="M112" s="450">
        <f>COUNTIF($L94:$L94,M96)</f>
        <v>0</v>
      </c>
      <c r="N112" s="733"/>
      <c r="O112" s="733"/>
      <c r="P112" s="733"/>
      <c r="Q112" s="733"/>
      <c r="R112" s="733"/>
      <c r="S112" s="733"/>
      <c r="T112" s="733"/>
    </row>
    <row r="113" spans="1:20" ht="12.75">
      <c r="A113" s="733"/>
      <c r="B113" s="733"/>
      <c r="C113" s="733"/>
      <c r="D113" s="79" t="s">
        <v>325</v>
      </c>
      <c r="E113" s="737">
        <f t="shared" si="10"/>
        <v>0</v>
      </c>
      <c r="F113" s="733"/>
      <c r="G113" s="733"/>
      <c r="H113" s="733"/>
      <c r="J113" s="733"/>
      <c r="K113" s="450"/>
      <c r="L113" s="450"/>
      <c r="M113" s="450"/>
      <c r="N113" s="733"/>
      <c r="O113" s="733"/>
      <c r="P113" s="733"/>
      <c r="Q113" s="733"/>
      <c r="R113" s="733"/>
      <c r="S113" s="733"/>
      <c r="T113" s="733"/>
    </row>
    <row r="114" spans="1:20" ht="12.75">
      <c r="A114" s="733"/>
      <c r="B114" s="733"/>
      <c r="C114" s="733"/>
      <c r="D114" s="79" t="s">
        <v>326</v>
      </c>
      <c r="E114" s="737">
        <f t="shared" si="10"/>
        <v>0</v>
      </c>
      <c r="F114" s="733"/>
      <c r="G114" s="733"/>
      <c r="H114" s="733"/>
      <c r="J114" s="733"/>
      <c r="K114" s="450"/>
      <c r="L114" s="450"/>
      <c r="M114" s="450"/>
      <c r="N114" s="733"/>
      <c r="O114" s="733"/>
      <c r="P114" s="733"/>
      <c r="Q114" s="733"/>
      <c r="R114" s="733"/>
      <c r="S114" s="733"/>
      <c r="T114" s="733"/>
    </row>
    <row r="115" spans="1:20" ht="12.75">
      <c r="A115" s="733"/>
      <c r="B115" s="733"/>
      <c r="C115" s="733"/>
      <c r="D115" s="79" t="s">
        <v>333</v>
      </c>
      <c r="E115" s="737">
        <f t="shared" si="10"/>
        <v>0</v>
      </c>
      <c r="F115" s="733"/>
      <c r="G115" s="733"/>
      <c r="H115" s="733"/>
      <c r="J115" s="733"/>
      <c r="K115" s="450"/>
      <c r="L115" s="450"/>
      <c r="M115" s="450"/>
      <c r="N115" s="733"/>
      <c r="O115" s="733"/>
      <c r="P115" s="733"/>
      <c r="Q115" s="733"/>
      <c r="R115" s="733"/>
      <c r="S115" s="733"/>
      <c r="T115" s="733"/>
    </row>
    <row r="116" spans="1:20" ht="12.75">
      <c r="A116" s="733"/>
      <c r="B116" s="733"/>
      <c r="C116" s="733"/>
      <c r="D116" s="79" t="s">
        <v>72</v>
      </c>
      <c r="E116" s="737">
        <f t="shared" si="10"/>
        <v>0</v>
      </c>
      <c r="F116" s="733"/>
      <c r="G116" s="733"/>
      <c r="H116" s="733"/>
      <c r="J116" s="733"/>
      <c r="K116" s="450"/>
      <c r="L116" s="450"/>
      <c r="M116" s="450"/>
      <c r="N116" s="733"/>
      <c r="O116" s="733"/>
      <c r="P116" s="733"/>
      <c r="Q116" s="733"/>
      <c r="R116" s="733"/>
      <c r="S116" s="733"/>
      <c r="T116" s="733"/>
    </row>
    <row r="117" spans="1:20" ht="12.75">
      <c r="A117" s="733"/>
      <c r="B117" s="733"/>
      <c r="C117" s="733"/>
      <c r="D117" s="79" t="s">
        <v>73</v>
      </c>
      <c r="E117" s="737">
        <f t="shared" si="10"/>
        <v>0</v>
      </c>
      <c r="F117" s="733"/>
      <c r="G117" s="733"/>
      <c r="H117" s="733"/>
      <c r="J117" s="733"/>
      <c r="K117" s="450"/>
      <c r="L117" s="450"/>
      <c r="M117" s="450"/>
      <c r="N117" s="733"/>
      <c r="O117" s="733"/>
      <c r="P117" s="733"/>
      <c r="Q117" s="733"/>
      <c r="R117" s="733"/>
      <c r="S117" s="733"/>
      <c r="T117" s="733"/>
    </row>
    <row r="118" spans="1:20" ht="12.75">
      <c r="A118" s="733"/>
      <c r="B118" s="733"/>
      <c r="C118" s="733"/>
      <c r="D118" s="79" t="s">
        <v>334</v>
      </c>
      <c r="E118" s="737">
        <f t="shared" si="10"/>
        <v>0</v>
      </c>
      <c r="F118" s="733"/>
      <c r="G118" s="733"/>
      <c r="H118" s="733"/>
      <c r="J118" s="733"/>
      <c r="K118" s="450"/>
      <c r="L118" s="450"/>
      <c r="M118" s="450"/>
      <c r="N118" s="733"/>
      <c r="O118" s="733"/>
      <c r="P118" s="733"/>
      <c r="Q118" s="733"/>
      <c r="R118" s="733"/>
      <c r="S118" s="733"/>
      <c r="T118" s="733"/>
    </row>
    <row r="119" spans="1:20" ht="13.5" thickBot="1">
      <c r="A119" s="733"/>
      <c r="B119" s="733"/>
      <c r="C119" s="733"/>
      <c r="D119" s="738" t="s">
        <v>74</v>
      </c>
      <c r="E119" s="737">
        <f t="shared" si="10"/>
        <v>0</v>
      </c>
      <c r="F119" s="733"/>
      <c r="G119" s="733"/>
      <c r="H119" s="733"/>
      <c r="J119" s="733"/>
      <c r="K119" s="450"/>
      <c r="L119" s="450"/>
      <c r="M119" s="450"/>
      <c r="N119" s="733"/>
      <c r="O119" s="733"/>
      <c r="P119" s="733"/>
      <c r="Q119" s="733"/>
      <c r="R119" s="733"/>
      <c r="S119" s="733"/>
      <c r="T119" s="733"/>
    </row>
    <row r="120" spans="1:20" ht="13.5" thickBot="1" thickTop="1">
      <c r="A120" s="733"/>
      <c r="B120" s="733"/>
      <c r="C120" s="733"/>
      <c r="D120" s="92" t="s">
        <v>75</v>
      </c>
      <c r="E120" s="93">
        <f>SUM(E111:E119)</f>
        <v>1</v>
      </c>
      <c r="F120" s="733"/>
      <c r="G120" s="733"/>
      <c r="H120" s="733"/>
      <c r="J120" s="733"/>
      <c r="K120" s="450">
        <f>SUM(K111:K119)</f>
        <v>1</v>
      </c>
      <c r="L120" s="816">
        <f>SUM(L111:L119)</f>
        <v>0</v>
      </c>
      <c r="M120" s="450">
        <f>SUM(M111:M119)</f>
        <v>0</v>
      </c>
      <c r="N120" s="733"/>
      <c r="O120" s="733"/>
      <c r="P120" s="733"/>
      <c r="Q120" s="733"/>
      <c r="R120" s="733"/>
      <c r="S120" s="733"/>
      <c r="T120" s="733"/>
    </row>
    <row r="121" spans="1:20" ht="13.5" thickBot="1" thickTop="1">
      <c r="A121" s="733"/>
      <c r="B121" s="733"/>
      <c r="C121" s="733"/>
      <c r="D121" s="96" t="s">
        <v>76</v>
      </c>
      <c r="E121" s="97">
        <f>E110+E120</f>
        <v>86</v>
      </c>
      <c r="F121" s="733">
        <f>IF(E121=B95,"","おかしいぞ～？")</f>
      </c>
      <c r="G121" s="733"/>
      <c r="H121" s="733"/>
      <c r="J121" s="733"/>
      <c r="K121" s="450">
        <f>K110+K120</f>
        <v>32</v>
      </c>
      <c r="L121" s="450">
        <f>L110+L120</f>
        <v>43</v>
      </c>
      <c r="M121" s="450">
        <f>M110+M120</f>
        <v>1</v>
      </c>
      <c r="N121" s="733"/>
      <c r="O121" s="733"/>
      <c r="P121" s="733"/>
      <c r="Q121" s="733"/>
      <c r="R121" s="733"/>
      <c r="S121" s="733"/>
      <c r="T121" s="733"/>
    </row>
    <row r="122" ht="13.5" thickTop="1">
      <c r="A122" s="733"/>
    </row>
  </sheetData>
  <sheetProtection/>
  <mergeCells count="11">
    <mergeCell ref="A38:A45"/>
    <mergeCell ref="A48:A61"/>
    <mergeCell ref="A64:A82"/>
    <mergeCell ref="A9:A31"/>
    <mergeCell ref="A88:A92"/>
    <mergeCell ref="P98:P101"/>
    <mergeCell ref="P102:P105"/>
    <mergeCell ref="A46:A47"/>
    <mergeCell ref="A86:A87"/>
    <mergeCell ref="A84:A85"/>
    <mergeCell ref="A35:A37"/>
  </mergeCells>
  <dataValidations count="6">
    <dataValidation type="list" allowBlank="1" showInputMessage="1" showErrorMessage="1" sqref="S56:S57 S59:S61 S91:S93">
      <formula1>'(11)認定こども園'!#REF!</formula1>
    </dataValidation>
    <dataValidation type="list" allowBlank="1" showInputMessage="1" showErrorMessage="1" sqref="S53">
      <formula1>$AA$4:$AH$4</formula1>
    </dataValidation>
    <dataValidation type="list" allowBlank="1" showInputMessage="1" showErrorMessage="1" sqref="S88:S90 S62:S74 S77:S79 S48:S52 S54:S55 S58 S82 S35:S39">
      <formula1>'(11)認定こども園'!#REF!</formula1>
    </dataValidation>
    <dataValidation type="list" allowBlank="1" showInputMessage="1" showErrorMessage="1" sqref="S46:S47 S19:S21 S83:S87">
      <formula1>#REF!</formula1>
    </dataValidation>
    <dataValidation type="list" allowBlank="1" showInputMessage="1" showErrorMessage="1" sqref="S75:S76 S17:S18 S33:S34">
      <formula1>#REF!</formula1>
    </dataValidation>
    <dataValidation type="list" allowBlank="1" showInputMessage="1" showErrorMessage="1" sqref="S15:S16 S22:S2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3"/>
  <rowBreaks count="1" manualBreakCount="1">
    <brk id="29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8"/>
  <sheetViews>
    <sheetView view="pageBreakPreview" zoomScale="80" zoomScaleSheetLayoutView="80" zoomScalePageLayoutView="0" workbookViewId="0" topLeftCell="B1">
      <pane ySplit="9" topLeftCell="A10" activePane="bottomLeft" state="frozen"/>
      <selection pane="topLeft" activeCell="D31" sqref="D31"/>
      <selection pane="bottomLeft" activeCell="G12" sqref="G12"/>
    </sheetView>
  </sheetViews>
  <sheetFormatPr defaultColWidth="39.375" defaultRowHeight="13.5" outlineLevelCol="1"/>
  <cols>
    <col min="1" max="1" width="10.00390625" style="52" hidden="1" customWidth="1" outlineLevel="1"/>
    <col min="2" max="2" width="25.375" style="52" customWidth="1" collapsed="1"/>
    <col min="3" max="3" width="25.375" style="52" customWidth="1"/>
    <col min="4" max="4" width="28.375" style="52" customWidth="1"/>
    <col min="5" max="5" width="8.125" style="52" customWidth="1"/>
    <col min="6" max="6" width="7.375" style="270" customWidth="1"/>
    <col min="7" max="7" width="8.25390625" style="52" customWidth="1"/>
    <col min="8" max="8" width="7.625" style="52" customWidth="1"/>
    <col min="9" max="9" width="12.625" style="52" customWidth="1"/>
    <col min="10" max="13" width="13.125" style="51" customWidth="1"/>
    <col min="14" max="15" width="13.125" style="463" customWidth="1"/>
    <col min="16" max="16" width="4.625" style="52" customWidth="1"/>
    <col min="17" max="17" width="11.375" style="52" customWidth="1"/>
    <col min="18" max="19" width="7.75390625" style="52" customWidth="1"/>
    <col min="20" max="16384" width="39.375" style="52" customWidth="1"/>
  </cols>
  <sheetData>
    <row r="1" ht="12.75" customHeight="1"/>
    <row r="2" spans="1:15" s="275" customFormat="1" ht="12.75" customHeight="1">
      <c r="A2" s="274"/>
      <c r="C2" s="268"/>
      <c r="J2" s="321"/>
      <c r="K2" s="321"/>
      <c r="L2" s="321"/>
      <c r="M2" s="321"/>
      <c r="N2" s="464"/>
      <c r="O2" s="464"/>
    </row>
    <row r="3" spans="1:19" ht="12.75">
      <c r="A3" s="225"/>
      <c r="B3" s="225" t="s">
        <v>985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65"/>
      <c r="O3" s="465"/>
      <c r="P3" s="50"/>
      <c r="Q3" s="50"/>
      <c r="R3" s="50"/>
      <c r="S3" s="50"/>
    </row>
    <row r="4" spans="1:19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65"/>
      <c r="O4" s="465"/>
      <c r="P4" s="50"/>
      <c r="Q4" s="50"/>
      <c r="R4" s="50"/>
      <c r="S4" s="50"/>
    </row>
    <row r="5" spans="1:15" s="53" customFormat="1" ht="13.5" customHeight="1">
      <c r="A5" s="50"/>
      <c r="E5" s="55" t="s">
        <v>7</v>
      </c>
      <c r="F5" s="56">
        <f>SUM(F6:F8)</f>
        <v>31</v>
      </c>
      <c r="G5" s="57" t="s">
        <v>8</v>
      </c>
      <c r="H5" s="58">
        <f>SUM(H6:H8)</f>
        <v>546</v>
      </c>
      <c r="I5" s="271"/>
      <c r="J5" s="276"/>
      <c r="K5" s="276"/>
      <c r="L5" s="276"/>
      <c r="M5" s="276"/>
      <c r="N5" s="276"/>
      <c r="O5" s="276"/>
    </row>
    <row r="6" spans="1:15" s="53" customFormat="1" ht="13.5" customHeight="1">
      <c r="A6" s="50"/>
      <c r="E6" s="319" t="s">
        <v>913</v>
      </c>
      <c r="F6" s="56">
        <f>COUNTIF(H:H,"小規模A")</f>
        <v>21</v>
      </c>
      <c r="G6" s="320" t="s">
        <v>913</v>
      </c>
      <c r="H6" s="58">
        <f>SUMIF($H$10:$H$40,"小規模A",$F$10:$F$40)</f>
        <v>386</v>
      </c>
      <c r="I6" s="271"/>
      <c r="J6" s="276"/>
      <c r="K6" s="276"/>
      <c r="L6" s="276"/>
      <c r="M6" s="276"/>
      <c r="N6" s="276"/>
      <c r="O6" s="276"/>
    </row>
    <row r="7" spans="1:15" s="53" customFormat="1" ht="13.5" customHeight="1">
      <c r="A7" s="50"/>
      <c r="E7" s="319" t="s">
        <v>916</v>
      </c>
      <c r="F7" s="56">
        <f>COUNTIF(H:H,"小規模B")</f>
        <v>2</v>
      </c>
      <c r="G7" s="320" t="s">
        <v>916</v>
      </c>
      <c r="H7" s="58">
        <f>SUMIF($H$10:$H$40,"小規模B",$F$10:$F$40)</f>
        <v>38</v>
      </c>
      <c r="I7" s="271"/>
      <c r="J7" s="276"/>
      <c r="K7" s="276"/>
      <c r="L7" s="276"/>
      <c r="M7" s="276"/>
      <c r="N7" s="276"/>
      <c r="O7" s="276"/>
    </row>
    <row r="8" spans="1:15" s="53" customFormat="1" ht="13.5" customHeight="1">
      <c r="A8" s="50"/>
      <c r="D8" s="277"/>
      <c r="E8" s="319" t="s">
        <v>919</v>
      </c>
      <c r="F8" s="56">
        <f>COUNTIF(H:H,"事業所内")</f>
        <v>8</v>
      </c>
      <c r="G8" s="320" t="s">
        <v>919</v>
      </c>
      <c r="H8" s="62">
        <f>SUMIF($H$10:$H$40,"事業所内",$F$10:$F$40)</f>
        <v>122</v>
      </c>
      <c r="I8" s="271"/>
      <c r="J8" s="276"/>
      <c r="K8" s="276"/>
      <c r="L8" s="276"/>
      <c r="M8" s="276"/>
      <c r="N8" s="276"/>
      <c r="O8" s="276"/>
    </row>
    <row r="9" spans="1:16" ht="35.25" customHeight="1">
      <c r="A9" s="322" t="s">
        <v>765</v>
      </c>
      <c r="B9" s="98" t="s">
        <v>26</v>
      </c>
      <c r="C9" s="99" t="s">
        <v>966</v>
      </c>
      <c r="D9" s="99" t="s">
        <v>12</v>
      </c>
      <c r="E9" s="100" t="s">
        <v>0</v>
      </c>
      <c r="F9" s="100" t="s">
        <v>34</v>
      </c>
      <c r="G9" s="99" t="s">
        <v>30</v>
      </c>
      <c r="H9" s="101" t="s">
        <v>911</v>
      </c>
      <c r="I9" s="827"/>
      <c r="J9" s="828" t="s">
        <v>296</v>
      </c>
      <c r="K9" s="828" t="s">
        <v>297</v>
      </c>
      <c r="L9" s="828" t="s">
        <v>54</v>
      </c>
      <c r="M9" s="829" t="s">
        <v>33</v>
      </c>
      <c r="N9" s="828" t="s">
        <v>55</v>
      </c>
      <c r="O9" s="830" t="s">
        <v>56</v>
      </c>
      <c r="P9" s="733"/>
    </row>
    <row r="10" spans="1:15" s="429" customFormat="1" ht="37.5" customHeight="1">
      <c r="A10" s="474" t="s">
        <v>100</v>
      </c>
      <c r="B10" s="821" t="s">
        <v>1927</v>
      </c>
      <c r="C10" s="822" t="s">
        <v>1928</v>
      </c>
      <c r="D10" s="822" t="s">
        <v>1929</v>
      </c>
      <c r="E10" s="441" t="s">
        <v>1930</v>
      </c>
      <c r="F10" s="756">
        <v>19</v>
      </c>
      <c r="G10" s="441" t="s">
        <v>1931</v>
      </c>
      <c r="H10" s="831" t="s">
        <v>1932</v>
      </c>
      <c r="I10" s="477" t="s">
        <v>1933</v>
      </c>
      <c r="J10" s="823" t="s">
        <v>36</v>
      </c>
      <c r="K10" s="823" t="s">
        <v>1666</v>
      </c>
      <c r="L10" s="823"/>
      <c r="M10" s="822" t="s">
        <v>1934</v>
      </c>
      <c r="N10" s="823" t="s">
        <v>1935</v>
      </c>
      <c r="O10" s="445" t="s">
        <v>901</v>
      </c>
    </row>
    <row r="11" spans="1:15" s="429" customFormat="1" ht="37.5" customHeight="1">
      <c r="A11" s="478" t="s">
        <v>100</v>
      </c>
      <c r="B11" s="475" t="s">
        <v>1937</v>
      </c>
      <c r="C11" s="441" t="s">
        <v>967</v>
      </c>
      <c r="D11" s="138" t="s">
        <v>912</v>
      </c>
      <c r="E11" s="432" t="s">
        <v>1355</v>
      </c>
      <c r="F11" s="433">
        <v>19</v>
      </c>
      <c r="G11" s="432" t="s">
        <v>1356</v>
      </c>
      <c r="H11" s="476" t="s">
        <v>913</v>
      </c>
      <c r="I11" s="477" t="s">
        <v>1571</v>
      </c>
      <c r="J11" s="507">
        <v>35202</v>
      </c>
      <c r="K11" s="734" t="s">
        <v>100</v>
      </c>
      <c r="L11" s="508"/>
      <c r="M11" s="735" t="s">
        <v>1938</v>
      </c>
      <c r="N11" s="734" t="str">
        <f>IF(O11="","",IF(OR(O11="国",O11="県",O11="市町",O11="組合その他"),"（公立）","（私立）"))</f>
        <v>（私立）</v>
      </c>
      <c r="O11" s="445" t="s">
        <v>901</v>
      </c>
    </row>
    <row r="12" spans="1:15" s="429" customFormat="1" ht="37.5" customHeight="1">
      <c r="A12" s="478" t="s">
        <v>100</v>
      </c>
      <c r="B12" s="479" t="s">
        <v>914</v>
      </c>
      <c r="C12" s="458" t="s">
        <v>1357</v>
      </c>
      <c r="D12" s="128" t="s">
        <v>915</v>
      </c>
      <c r="E12" s="438" t="s">
        <v>968</v>
      </c>
      <c r="F12" s="439">
        <v>19</v>
      </c>
      <c r="G12" s="447" t="s">
        <v>1099</v>
      </c>
      <c r="H12" s="480" t="s">
        <v>916</v>
      </c>
      <c r="I12" s="477" t="s">
        <v>1571</v>
      </c>
      <c r="J12" s="434">
        <v>35202</v>
      </c>
      <c r="K12" s="435" t="s">
        <v>100</v>
      </c>
      <c r="L12" s="501"/>
      <c r="M12" s="502" t="s">
        <v>1012</v>
      </c>
      <c r="N12" s="734" t="str">
        <f>IF(O12="","",IF(OR(O12="国",O12="県",O12="市町",O12="組合その他"),"（公立）","（私立）"))</f>
        <v>（私立）</v>
      </c>
      <c r="O12" s="437" t="s">
        <v>61</v>
      </c>
    </row>
    <row r="13" spans="1:15" s="429" customFormat="1" ht="37.5" customHeight="1">
      <c r="A13" s="478" t="s">
        <v>100</v>
      </c>
      <c r="B13" s="479" t="s">
        <v>1358</v>
      </c>
      <c r="C13" s="139" t="s">
        <v>1359</v>
      </c>
      <c r="D13" s="138" t="s">
        <v>969</v>
      </c>
      <c r="E13" s="438" t="s">
        <v>1360</v>
      </c>
      <c r="F13" s="439">
        <v>19</v>
      </c>
      <c r="G13" s="447" t="s">
        <v>1100</v>
      </c>
      <c r="H13" s="481" t="s">
        <v>913</v>
      </c>
      <c r="I13" s="477" t="s">
        <v>1571</v>
      </c>
      <c r="J13" s="434">
        <v>35202</v>
      </c>
      <c r="K13" s="435" t="s">
        <v>100</v>
      </c>
      <c r="L13" s="501"/>
      <c r="M13" s="502" t="s">
        <v>1013</v>
      </c>
      <c r="N13" s="734" t="str">
        <f>IF(O13="","",IF(OR(O13="国",O13="県",O13="市町",O13="組合その他"),"（公立）","（私立）"))</f>
        <v>（私立）</v>
      </c>
      <c r="O13" s="436" t="s">
        <v>901</v>
      </c>
    </row>
    <row r="14" spans="1:15" s="429" customFormat="1" ht="37.5" customHeight="1">
      <c r="A14" s="478" t="s">
        <v>100</v>
      </c>
      <c r="B14" s="479" t="s">
        <v>970</v>
      </c>
      <c r="C14" s="139" t="s">
        <v>971</v>
      </c>
      <c r="D14" s="138" t="s">
        <v>972</v>
      </c>
      <c r="E14" s="438" t="s">
        <v>1361</v>
      </c>
      <c r="F14" s="439">
        <v>18</v>
      </c>
      <c r="G14" s="447" t="s">
        <v>1362</v>
      </c>
      <c r="H14" s="481" t="s">
        <v>913</v>
      </c>
      <c r="I14" s="477" t="s">
        <v>1571</v>
      </c>
      <c r="J14" s="434">
        <v>35202</v>
      </c>
      <c r="K14" s="435" t="s">
        <v>100</v>
      </c>
      <c r="L14" s="501"/>
      <c r="M14" s="502" t="s">
        <v>1014</v>
      </c>
      <c r="N14" s="734" t="str">
        <f aca="true" t="shared" si="0" ref="N14:N37">IF(O14="","",IF(OR(O14="国",O14="県",O14="市町",O14="組合その他"),"（公立）","（私立）"))</f>
        <v>（私立）</v>
      </c>
      <c r="O14" s="436" t="s">
        <v>901</v>
      </c>
    </row>
    <row r="15" spans="1:15" s="429" customFormat="1" ht="37.5" customHeight="1">
      <c r="A15" s="478" t="s">
        <v>100</v>
      </c>
      <c r="B15" s="479" t="s">
        <v>1101</v>
      </c>
      <c r="C15" s="139" t="s">
        <v>1102</v>
      </c>
      <c r="D15" s="138" t="s">
        <v>1103</v>
      </c>
      <c r="E15" s="438" t="s">
        <v>1363</v>
      </c>
      <c r="F15" s="439">
        <v>19</v>
      </c>
      <c r="G15" s="447" t="s">
        <v>1364</v>
      </c>
      <c r="H15" s="481" t="s">
        <v>913</v>
      </c>
      <c r="I15" s="477" t="s">
        <v>1571</v>
      </c>
      <c r="J15" s="434">
        <v>35202</v>
      </c>
      <c r="K15" s="435" t="s">
        <v>100</v>
      </c>
      <c r="L15" s="501"/>
      <c r="M15" s="502" t="s">
        <v>1104</v>
      </c>
      <c r="N15" s="734" t="str">
        <f t="shared" si="0"/>
        <v>（私立）</v>
      </c>
      <c r="O15" s="436" t="s">
        <v>901</v>
      </c>
    </row>
    <row r="16" spans="1:15" s="429" customFormat="1" ht="37.5" customHeight="1">
      <c r="A16" s="474" t="s">
        <v>141</v>
      </c>
      <c r="B16" s="479" t="s">
        <v>1105</v>
      </c>
      <c r="C16" s="139" t="s">
        <v>1106</v>
      </c>
      <c r="D16" s="138" t="s">
        <v>1107</v>
      </c>
      <c r="E16" s="438" t="s">
        <v>1108</v>
      </c>
      <c r="F16" s="439">
        <v>19</v>
      </c>
      <c r="G16" s="447" t="s">
        <v>1365</v>
      </c>
      <c r="H16" s="481" t="s">
        <v>913</v>
      </c>
      <c r="I16" s="477" t="s">
        <v>1571</v>
      </c>
      <c r="J16" s="434">
        <v>35202</v>
      </c>
      <c r="K16" s="435" t="s">
        <v>100</v>
      </c>
      <c r="L16" s="501"/>
      <c r="M16" s="502" t="s">
        <v>1366</v>
      </c>
      <c r="N16" s="734" t="str">
        <f>IF(O16="","",IF(OR(O16="国",O16="県",O16="市町",O16="組合その他"),"（公立）","（私立）"))</f>
        <v>（私立）</v>
      </c>
      <c r="O16" s="437" t="s">
        <v>61</v>
      </c>
    </row>
    <row r="17" spans="1:15" s="429" customFormat="1" ht="37.5" customHeight="1">
      <c r="A17" s="478" t="s">
        <v>141</v>
      </c>
      <c r="B17" s="482" t="s">
        <v>917</v>
      </c>
      <c r="C17" s="139" t="s">
        <v>1909</v>
      </c>
      <c r="D17" s="138" t="s">
        <v>918</v>
      </c>
      <c r="E17" s="432" t="s">
        <v>1367</v>
      </c>
      <c r="F17" s="433">
        <v>18</v>
      </c>
      <c r="G17" s="432" t="s">
        <v>1368</v>
      </c>
      <c r="H17" s="476" t="s">
        <v>913</v>
      </c>
      <c r="I17" s="477" t="s">
        <v>1571</v>
      </c>
      <c r="J17" s="434">
        <v>35203</v>
      </c>
      <c r="K17" s="435" t="s">
        <v>141</v>
      </c>
      <c r="L17" s="501"/>
      <c r="M17" s="502" t="s">
        <v>1015</v>
      </c>
      <c r="N17" s="734" t="str">
        <f t="shared" si="0"/>
        <v>（私立）</v>
      </c>
      <c r="O17" s="436" t="s">
        <v>901</v>
      </c>
    </row>
    <row r="18" spans="1:15" s="429" customFormat="1" ht="37.5" customHeight="1">
      <c r="A18" s="478" t="s">
        <v>141</v>
      </c>
      <c r="B18" s="479" t="s">
        <v>973</v>
      </c>
      <c r="C18" s="139" t="s">
        <v>1484</v>
      </c>
      <c r="D18" s="448" t="s">
        <v>1485</v>
      </c>
      <c r="E18" s="438" t="s">
        <v>1486</v>
      </c>
      <c r="F18" s="439">
        <v>12</v>
      </c>
      <c r="G18" s="447" t="s">
        <v>1487</v>
      </c>
      <c r="H18" s="483" t="s">
        <v>919</v>
      </c>
      <c r="I18" s="477" t="s">
        <v>1571</v>
      </c>
      <c r="J18" s="434">
        <v>35203</v>
      </c>
      <c r="K18" s="435" t="s">
        <v>141</v>
      </c>
      <c r="L18" s="501"/>
      <c r="M18" s="502" t="s">
        <v>1016</v>
      </c>
      <c r="N18" s="734" t="str">
        <f t="shared" si="0"/>
        <v>（私立）</v>
      </c>
      <c r="O18" s="495" t="s">
        <v>62</v>
      </c>
    </row>
    <row r="19" spans="1:15" s="429" customFormat="1" ht="37.5" customHeight="1">
      <c r="A19" s="478" t="s">
        <v>141</v>
      </c>
      <c r="B19" s="479" t="s">
        <v>920</v>
      </c>
      <c r="C19" s="139" t="s">
        <v>1488</v>
      </c>
      <c r="D19" s="128" t="s">
        <v>1489</v>
      </c>
      <c r="E19" s="438" t="s">
        <v>1490</v>
      </c>
      <c r="F19" s="439">
        <v>19</v>
      </c>
      <c r="G19" s="438" t="s">
        <v>1491</v>
      </c>
      <c r="H19" s="437" t="s">
        <v>913</v>
      </c>
      <c r="I19" s="477" t="s">
        <v>1571</v>
      </c>
      <c r="J19" s="434">
        <v>35203</v>
      </c>
      <c r="K19" s="435" t="s">
        <v>141</v>
      </c>
      <c r="L19" s="501"/>
      <c r="M19" s="502" t="s">
        <v>1017</v>
      </c>
      <c r="N19" s="734" t="str">
        <f t="shared" si="0"/>
        <v>（私立）</v>
      </c>
      <c r="O19" s="436" t="s">
        <v>901</v>
      </c>
    </row>
    <row r="20" spans="1:15" s="429" customFormat="1" ht="37.5" customHeight="1">
      <c r="A20" s="478" t="s">
        <v>141</v>
      </c>
      <c r="B20" s="479" t="s">
        <v>974</v>
      </c>
      <c r="C20" s="139" t="s">
        <v>1492</v>
      </c>
      <c r="D20" s="138" t="s">
        <v>975</v>
      </c>
      <c r="E20" s="438" t="s">
        <v>1493</v>
      </c>
      <c r="F20" s="439">
        <v>17</v>
      </c>
      <c r="G20" s="438" t="s">
        <v>1494</v>
      </c>
      <c r="H20" s="484" t="s">
        <v>913</v>
      </c>
      <c r="I20" s="477" t="s">
        <v>1571</v>
      </c>
      <c r="J20" s="434">
        <v>35203</v>
      </c>
      <c r="K20" s="435" t="s">
        <v>141</v>
      </c>
      <c r="L20" s="501"/>
      <c r="M20" s="502" t="s">
        <v>1018</v>
      </c>
      <c r="N20" s="734" t="str">
        <f t="shared" si="0"/>
        <v>（私立）</v>
      </c>
      <c r="O20" s="436" t="s">
        <v>901</v>
      </c>
    </row>
    <row r="21" spans="1:15" s="429" customFormat="1" ht="37.5" customHeight="1">
      <c r="A21" s="478" t="s">
        <v>141</v>
      </c>
      <c r="B21" s="479" t="s">
        <v>1109</v>
      </c>
      <c r="C21" s="139" t="s">
        <v>1488</v>
      </c>
      <c r="D21" s="138" t="s">
        <v>1495</v>
      </c>
      <c r="E21" s="438" t="s">
        <v>1652</v>
      </c>
      <c r="F21" s="439">
        <v>19</v>
      </c>
      <c r="G21" s="438" t="s">
        <v>1496</v>
      </c>
      <c r="H21" s="484" t="s">
        <v>913</v>
      </c>
      <c r="I21" s="477" t="s">
        <v>1571</v>
      </c>
      <c r="J21" s="434">
        <v>35203</v>
      </c>
      <c r="K21" s="435" t="s">
        <v>141</v>
      </c>
      <c r="L21" s="501"/>
      <c r="M21" s="502" t="s">
        <v>1497</v>
      </c>
      <c r="N21" s="734" t="str">
        <f t="shared" si="0"/>
        <v>（私立）</v>
      </c>
      <c r="O21" s="436" t="s">
        <v>901</v>
      </c>
    </row>
    <row r="22" spans="1:15" s="429" customFormat="1" ht="37.5" customHeight="1">
      <c r="A22" s="478" t="s">
        <v>141</v>
      </c>
      <c r="B22" s="479" t="s">
        <v>1110</v>
      </c>
      <c r="C22" s="139" t="s">
        <v>1111</v>
      </c>
      <c r="D22" s="138" t="s">
        <v>1112</v>
      </c>
      <c r="E22" s="438" t="s">
        <v>1369</v>
      </c>
      <c r="F22" s="439">
        <v>19</v>
      </c>
      <c r="G22" s="438" t="s">
        <v>1370</v>
      </c>
      <c r="H22" s="484" t="s">
        <v>913</v>
      </c>
      <c r="I22" s="477" t="s">
        <v>1571</v>
      </c>
      <c r="J22" s="434">
        <v>35203</v>
      </c>
      <c r="K22" s="435" t="s">
        <v>141</v>
      </c>
      <c r="L22" s="501"/>
      <c r="M22" s="502" t="s">
        <v>1371</v>
      </c>
      <c r="N22" s="734" t="str">
        <f>IF(O22="","",IF(OR(O22="国",O22="県",O22="市町",O22="組合その他"),"（公立）","（私立）"))</f>
        <v>（私立）</v>
      </c>
      <c r="O22" s="495" t="s">
        <v>62</v>
      </c>
    </row>
    <row r="23" spans="1:15" s="429" customFormat="1" ht="37.5" customHeight="1">
      <c r="A23" s="474" t="s">
        <v>95</v>
      </c>
      <c r="B23" s="479" t="s">
        <v>1653</v>
      </c>
      <c r="C23" s="139" t="s">
        <v>1909</v>
      </c>
      <c r="D23" s="138" t="s">
        <v>1113</v>
      </c>
      <c r="E23" s="438" t="s">
        <v>1652</v>
      </c>
      <c r="F23" s="485">
        <v>5</v>
      </c>
      <c r="G23" s="438" t="s">
        <v>1372</v>
      </c>
      <c r="H23" s="484" t="s">
        <v>919</v>
      </c>
      <c r="I23" s="477" t="s">
        <v>1571</v>
      </c>
      <c r="J23" s="434">
        <v>35203</v>
      </c>
      <c r="K23" s="435" t="s">
        <v>141</v>
      </c>
      <c r="L23" s="501"/>
      <c r="M23" s="502" t="s">
        <v>1714</v>
      </c>
      <c r="N23" s="734" t="str">
        <f t="shared" si="0"/>
        <v>（私立）</v>
      </c>
      <c r="O23" s="445" t="s">
        <v>901</v>
      </c>
    </row>
    <row r="24" spans="1:16" ht="37.5" customHeight="1">
      <c r="A24" s="474" t="s">
        <v>125</v>
      </c>
      <c r="B24" s="475" t="s">
        <v>921</v>
      </c>
      <c r="C24" s="139" t="s">
        <v>1373</v>
      </c>
      <c r="D24" s="138" t="s">
        <v>922</v>
      </c>
      <c r="E24" s="432" t="s">
        <v>1241</v>
      </c>
      <c r="F24" s="433">
        <v>18</v>
      </c>
      <c r="G24" s="432" t="s">
        <v>1374</v>
      </c>
      <c r="H24" s="476" t="s">
        <v>919</v>
      </c>
      <c r="I24" s="477" t="s">
        <v>1571</v>
      </c>
      <c r="J24" s="434">
        <v>35204</v>
      </c>
      <c r="K24" s="435" t="s">
        <v>95</v>
      </c>
      <c r="L24" s="501"/>
      <c r="M24" s="502" t="s">
        <v>1019</v>
      </c>
      <c r="N24" s="734" t="str">
        <f t="shared" si="0"/>
        <v>（私立）</v>
      </c>
      <c r="O24" s="436" t="s">
        <v>901</v>
      </c>
      <c r="P24" s="733"/>
    </row>
    <row r="25" spans="1:15" s="429" customFormat="1" ht="37.5" customHeight="1">
      <c r="A25" s="474" t="s">
        <v>125</v>
      </c>
      <c r="B25" s="475" t="s">
        <v>1375</v>
      </c>
      <c r="C25" s="139" t="s">
        <v>1376</v>
      </c>
      <c r="D25" s="138" t="s">
        <v>976</v>
      </c>
      <c r="E25" s="432" t="s">
        <v>1377</v>
      </c>
      <c r="F25" s="433">
        <v>19</v>
      </c>
      <c r="G25" s="432" t="s">
        <v>1378</v>
      </c>
      <c r="H25" s="480" t="s">
        <v>913</v>
      </c>
      <c r="I25" s="477" t="s">
        <v>1571</v>
      </c>
      <c r="J25" s="128">
        <v>35206</v>
      </c>
      <c r="K25" s="128" t="s">
        <v>125</v>
      </c>
      <c r="L25" s="501"/>
      <c r="M25" s="502" t="s">
        <v>1020</v>
      </c>
      <c r="N25" s="734" t="str">
        <f t="shared" si="0"/>
        <v>（私立）</v>
      </c>
      <c r="O25" s="436" t="s">
        <v>901</v>
      </c>
    </row>
    <row r="26" spans="1:16" ht="37.5" customHeight="1">
      <c r="A26" s="474" t="s">
        <v>125</v>
      </c>
      <c r="B26" s="475" t="s">
        <v>1379</v>
      </c>
      <c r="C26" s="139" t="s">
        <v>1376</v>
      </c>
      <c r="D26" s="138" t="s">
        <v>1671</v>
      </c>
      <c r="E26" s="432" t="s">
        <v>1654</v>
      </c>
      <c r="F26" s="433">
        <v>19</v>
      </c>
      <c r="G26" s="432" t="s">
        <v>1380</v>
      </c>
      <c r="H26" s="480" t="s">
        <v>913</v>
      </c>
      <c r="I26" s="477" t="s">
        <v>1571</v>
      </c>
      <c r="J26" s="128">
        <v>35206</v>
      </c>
      <c r="K26" s="128" t="s">
        <v>125</v>
      </c>
      <c r="L26" s="501"/>
      <c r="M26" s="502" t="s">
        <v>1021</v>
      </c>
      <c r="N26" s="734" t="str">
        <f t="shared" si="0"/>
        <v>（私立）</v>
      </c>
      <c r="O26" s="436" t="s">
        <v>901</v>
      </c>
      <c r="P26" s="733"/>
    </row>
    <row r="27" spans="1:16" ht="33.75" customHeight="1">
      <c r="A27" s="474" t="s">
        <v>13</v>
      </c>
      <c r="B27" s="475" t="s">
        <v>977</v>
      </c>
      <c r="C27" s="139" t="s">
        <v>1381</v>
      </c>
      <c r="D27" s="138" t="s">
        <v>978</v>
      </c>
      <c r="E27" s="772" t="s">
        <v>1901</v>
      </c>
      <c r="F27" s="433">
        <v>19</v>
      </c>
      <c r="G27" s="432" t="s">
        <v>1382</v>
      </c>
      <c r="H27" s="480" t="s">
        <v>919</v>
      </c>
      <c r="I27" s="477" t="s">
        <v>1571</v>
      </c>
      <c r="J27" s="128">
        <v>35206</v>
      </c>
      <c r="K27" s="128" t="s">
        <v>125</v>
      </c>
      <c r="L27" s="501"/>
      <c r="M27" s="502" t="s">
        <v>1022</v>
      </c>
      <c r="N27" s="734" t="str">
        <f t="shared" si="0"/>
        <v>（私立）</v>
      </c>
      <c r="O27" s="436" t="s">
        <v>901</v>
      </c>
      <c r="P27" s="733"/>
    </row>
    <row r="28" spans="1:16" ht="33.75" customHeight="1">
      <c r="A28" s="478" t="s">
        <v>13</v>
      </c>
      <c r="B28" s="475" t="s">
        <v>923</v>
      </c>
      <c r="C28" s="139" t="s">
        <v>1383</v>
      </c>
      <c r="D28" s="138" t="s">
        <v>1384</v>
      </c>
      <c r="E28" s="432" t="s">
        <v>1114</v>
      </c>
      <c r="F28" s="433">
        <v>19</v>
      </c>
      <c r="G28" s="432" t="s">
        <v>1385</v>
      </c>
      <c r="H28" s="480" t="s">
        <v>916</v>
      </c>
      <c r="I28" s="477" t="s">
        <v>1571</v>
      </c>
      <c r="J28" s="503">
        <v>35207</v>
      </c>
      <c r="K28" s="501" t="s">
        <v>13</v>
      </c>
      <c r="L28" s="501"/>
      <c r="M28" s="502" t="s">
        <v>1023</v>
      </c>
      <c r="N28" s="734" t="str">
        <f t="shared" si="0"/>
        <v>（私立）</v>
      </c>
      <c r="O28" s="436" t="s">
        <v>901</v>
      </c>
      <c r="P28" s="733"/>
    </row>
    <row r="29" spans="1:16" ht="33.75" customHeight="1">
      <c r="A29" s="478" t="s">
        <v>13</v>
      </c>
      <c r="B29" s="479" t="s">
        <v>924</v>
      </c>
      <c r="C29" s="486" t="s">
        <v>1386</v>
      </c>
      <c r="D29" s="448" t="s">
        <v>1387</v>
      </c>
      <c r="E29" s="438" t="s">
        <v>1388</v>
      </c>
      <c r="F29" s="439">
        <v>19</v>
      </c>
      <c r="G29" s="447" t="s">
        <v>1389</v>
      </c>
      <c r="H29" s="476" t="s">
        <v>913</v>
      </c>
      <c r="I29" s="477" t="s">
        <v>1571</v>
      </c>
      <c r="J29" s="503">
        <v>35207</v>
      </c>
      <c r="K29" s="501" t="s">
        <v>13</v>
      </c>
      <c r="L29" s="501"/>
      <c r="M29" s="502" t="s">
        <v>1024</v>
      </c>
      <c r="N29" s="734" t="str">
        <f t="shared" si="0"/>
        <v>（私立）</v>
      </c>
      <c r="O29" s="436" t="s">
        <v>901</v>
      </c>
      <c r="P29" s="733"/>
    </row>
    <row r="30" spans="1:16" ht="33.75" customHeight="1">
      <c r="A30" s="478" t="s">
        <v>13</v>
      </c>
      <c r="B30" s="479" t="s">
        <v>925</v>
      </c>
      <c r="C30" s="139" t="s">
        <v>1390</v>
      </c>
      <c r="D30" s="128" t="s">
        <v>926</v>
      </c>
      <c r="E30" s="438" t="s">
        <v>1391</v>
      </c>
      <c r="F30" s="439">
        <v>19</v>
      </c>
      <c r="G30" s="438" t="s">
        <v>1392</v>
      </c>
      <c r="H30" s="476" t="s">
        <v>913</v>
      </c>
      <c r="I30" s="477" t="s">
        <v>1571</v>
      </c>
      <c r="J30" s="503">
        <v>35207</v>
      </c>
      <c r="K30" s="501" t="s">
        <v>13</v>
      </c>
      <c r="L30" s="501"/>
      <c r="M30" s="502" t="s">
        <v>1025</v>
      </c>
      <c r="N30" s="734" t="str">
        <f t="shared" si="0"/>
        <v>（私立）</v>
      </c>
      <c r="O30" s="436" t="s">
        <v>901</v>
      </c>
      <c r="P30" s="733"/>
    </row>
    <row r="31" spans="1:17" s="429" customFormat="1" ht="33.75" customHeight="1">
      <c r="A31" s="488" t="s">
        <v>979</v>
      </c>
      <c r="B31" s="479" t="s">
        <v>1498</v>
      </c>
      <c r="C31" s="487" t="s">
        <v>1499</v>
      </c>
      <c r="D31" s="128" t="s">
        <v>1500</v>
      </c>
      <c r="E31" s="438" t="s">
        <v>1501</v>
      </c>
      <c r="F31" s="439">
        <v>19</v>
      </c>
      <c r="G31" s="438" t="s">
        <v>1502</v>
      </c>
      <c r="H31" s="476" t="s">
        <v>913</v>
      </c>
      <c r="I31" s="477" t="s">
        <v>1571</v>
      </c>
      <c r="J31" s="503">
        <v>35207</v>
      </c>
      <c r="K31" s="501" t="s">
        <v>13</v>
      </c>
      <c r="L31" s="501"/>
      <c r="M31" s="502" t="s">
        <v>1503</v>
      </c>
      <c r="N31" s="734" t="str">
        <f t="shared" si="0"/>
        <v>（私立）</v>
      </c>
      <c r="O31" s="436" t="s">
        <v>901</v>
      </c>
      <c r="P31" s="733"/>
      <c r="Q31" s="733"/>
    </row>
    <row r="32" spans="1:15" s="429" customFormat="1" ht="33.75" customHeight="1">
      <c r="A32" s="491" t="s">
        <v>979</v>
      </c>
      <c r="B32" s="479" t="s">
        <v>1902</v>
      </c>
      <c r="C32" s="139" t="s">
        <v>1903</v>
      </c>
      <c r="D32" s="128" t="s">
        <v>1904</v>
      </c>
      <c r="E32" s="438" t="s">
        <v>1905</v>
      </c>
      <c r="F32" s="439">
        <v>19</v>
      </c>
      <c r="G32" s="438" t="s">
        <v>1906</v>
      </c>
      <c r="H32" s="476" t="s">
        <v>913</v>
      </c>
      <c r="I32" s="477" t="s">
        <v>1571</v>
      </c>
      <c r="J32" s="503">
        <v>35207</v>
      </c>
      <c r="K32" s="501" t="s">
        <v>13</v>
      </c>
      <c r="L32" s="501"/>
      <c r="M32" s="502" t="s">
        <v>1907</v>
      </c>
      <c r="N32" s="734" t="str">
        <f t="shared" si="0"/>
        <v>（私立）</v>
      </c>
      <c r="O32" s="436" t="s">
        <v>901</v>
      </c>
    </row>
    <row r="33" spans="1:20" ht="33.75" customHeight="1">
      <c r="A33" s="494" t="s">
        <v>128</v>
      </c>
      <c r="B33" s="475" t="s">
        <v>980</v>
      </c>
      <c r="C33" s="489" t="s">
        <v>981</v>
      </c>
      <c r="D33" s="128" t="s">
        <v>982</v>
      </c>
      <c r="E33" s="432" t="s">
        <v>856</v>
      </c>
      <c r="F33" s="433">
        <v>12</v>
      </c>
      <c r="G33" s="446" t="s">
        <v>1504</v>
      </c>
      <c r="H33" s="490" t="s">
        <v>913</v>
      </c>
      <c r="I33" s="477" t="s">
        <v>1571</v>
      </c>
      <c r="J33" s="444" t="s">
        <v>426</v>
      </c>
      <c r="K33" s="444" t="s">
        <v>45</v>
      </c>
      <c r="L33" s="501"/>
      <c r="M33" s="502" t="s">
        <v>1026</v>
      </c>
      <c r="N33" s="734" t="str">
        <f t="shared" si="0"/>
        <v>（私立）</v>
      </c>
      <c r="O33" s="436" t="s">
        <v>901</v>
      </c>
      <c r="P33" s="429"/>
      <c r="Q33" s="429"/>
      <c r="T33" s="53"/>
    </row>
    <row r="34" spans="1:20" ht="33.75" customHeight="1">
      <c r="A34" s="474" t="s">
        <v>128</v>
      </c>
      <c r="B34" s="492" t="s">
        <v>1393</v>
      </c>
      <c r="C34" s="489" t="s">
        <v>1115</v>
      </c>
      <c r="D34" s="138" t="s">
        <v>1116</v>
      </c>
      <c r="E34" s="442" t="s">
        <v>1394</v>
      </c>
      <c r="F34" s="443">
        <v>17</v>
      </c>
      <c r="G34" s="493" t="s">
        <v>1395</v>
      </c>
      <c r="H34" s="476" t="s">
        <v>913</v>
      </c>
      <c r="I34" s="477" t="s">
        <v>1571</v>
      </c>
      <c r="J34" s="504" t="s">
        <v>426</v>
      </c>
      <c r="K34" s="505" t="s">
        <v>45</v>
      </c>
      <c r="L34" s="501"/>
      <c r="M34" s="502" t="s">
        <v>1396</v>
      </c>
      <c r="N34" s="734" t="str">
        <f t="shared" si="0"/>
        <v>（私立）</v>
      </c>
      <c r="O34" s="436" t="s">
        <v>901</v>
      </c>
      <c r="P34" s="733"/>
      <c r="T34" s="53"/>
    </row>
    <row r="35" spans="1:16" ht="33.75" customHeight="1">
      <c r="A35" s="474" t="s">
        <v>128</v>
      </c>
      <c r="B35" s="492" t="s">
        <v>927</v>
      </c>
      <c r="C35" s="432" t="s">
        <v>1390</v>
      </c>
      <c r="D35" s="138" t="s">
        <v>928</v>
      </c>
      <c r="E35" s="442" t="s">
        <v>1397</v>
      </c>
      <c r="F35" s="443">
        <v>19</v>
      </c>
      <c r="G35" s="442" t="s">
        <v>1398</v>
      </c>
      <c r="H35" s="476" t="s">
        <v>913</v>
      </c>
      <c r="I35" s="477" t="s">
        <v>1571</v>
      </c>
      <c r="J35" s="506">
        <v>35215</v>
      </c>
      <c r="K35" s="326" t="s">
        <v>128</v>
      </c>
      <c r="L35" s="501"/>
      <c r="M35" s="502" t="s">
        <v>1027</v>
      </c>
      <c r="N35" s="734" t="str">
        <f t="shared" si="0"/>
        <v>（私立）</v>
      </c>
      <c r="O35" s="436" t="s">
        <v>901</v>
      </c>
      <c r="P35" s="733"/>
    </row>
    <row r="36" spans="1:16" ht="33" customHeight="1">
      <c r="A36" s="474"/>
      <c r="B36" s="479" t="s">
        <v>929</v>
      </c>
      <c r="C36" s="432" t="s">
        <v>1399</v>
      </c>
      <c r="D36" s="448" t="s">
        <v>930</v>
      </c>
      <c r="E36" s="438" t="s">
        <v>1117</v>
      </c>
      <c r="F36" s="439">
        <v>19</v>
      </c>
      <c r="G36" s="447" t="s">
        <v>1400</v>
      </c>
      <c r="H36" s="490" t="s">
        <v>913</v>
      </c>
      <c r="I36" s="477" t="s">
        <v>1571</v>
      </c>
      <c r="J36" s="506">
        <v>35215</v>
      </c>
      <c r="K36" s="326" t="s">
        <v>128</v>
      </c>
      <c r="L36" s="501"/>
      <c r="M36" s="502" t="s">
        <v>1028</v>
      </c>
      <c r="N36" s="734" t="str">
        <f t="shared" si="0"/>
        <v>（私立）</v>
      </c>
      <c r="O36" s="436" t="s">
        <v>901</v>
      </c>
      <c r="P36" s="733"/>
    </row>
    <row r="37" spans="1:16" ht="33.75" customHeight="1">
      <c r="A37" s="474" t="s">
        <v>128</v>
      </c>
      <c r="B37" s="479" t="s">
        <v>931</v>
      </c>
      <c r="C37" s="432" t="s">
        <v>1401</v>
      </c>
      <c r="D37" s="128" t="s">
        <v>932</v>
      </c>
      <c r="E37" s="438" t="s">
        <v>1402</v>
      </c>
      <c r="F37" s="439">
        <v>8</v>
      </c>
      <c r="G37" s="438" t="s">
        <v>1403</v>
      </c>
      <c r="H37" s="476" t="s">
        <v>919</v>
      </c>
      <c r="I37" s="477" t="s">
        <v>1571</v>
      </c>
      <c r="J37" s="506">
        <v>35215</v>
      </c>
      <c r="K37" s="326" t="s">
        <v>128</v>
      </c>
      <c r="L37" s="501"/>
      <c r="M37" s="502" t="s">
        <v>1029</v>
      </c>
      <c r="N37" s="734" t="str">
        <f t="shared" si="0"/>
        <v>（私立）</v>
      </c>
      <c r="O37" s="495" t="s">
        <v>62</v>
      </c>
      <c r="P37" s="733" t="s">
        <v>1659</v>
      </c>
    </row>
    <row r="38" spans="1:17" s="521" customFormat="1" ht="33.75" customHeight="1">
      <c r="A38" s="488" t="s">
        <v>52</v>
      </c>
      <c r="B38" s="475" t="s">
        <v>1655</v>
      </c>
      <c r="C38" s="446" t="s">
        <v>971</v>
      </c>
      <c r="D38" s="138" t="s">
        <v>1656</v>
      </c>
      <c r="E38" s="432" t="s">
        <v>1657</v>
      </c>
      <c r="F38" s="433">
        <v>24</v>
      </c>
      <c r="G38" s="432" t="s">
        <v>1404</v>
      </c>
      <c r="H38" s="476" t="s">
        <v>919</v>
      </c>
      <c r="I38" s="477" t="s">
        <v>1571</v>
      </c>
      <c r="J38" s="506">
        <v>35215</v>
      </c>
      <c r="K38" s="326" t="s">
        <v>128</v>
      </c>
      <c r="L38" s="501"/>
      <c r="M38" s="502" t="s">
        <v>1658</v>
      </c>
      <c r="N38" s="734" t="str">
        <f>IF(O38="","",IF(OR(O38="国",O38="県",O38="市町",O38="組合その他"),"（公立）","（私立）"))</f>
        <v>（私立）</v>
      </c>
      <c r="O38" s="436" t="s">
        <v>901</v>
      </c>
      <c r="P38" s="733"/>
      <c r="Q38" s="52"/>
    </row>
    <row r="39" spans="1:17" ht="24">
      <c r="A39" s="733"/>
      <c r="B39" s="475" t="s">
        <v>983</v>
      </c>
      <c r="C39" s="446" t="s">
        <v>1405</v>
      </c>
      <c r="D39" s="138" t="s">
        <v>984</v>
      </c>
      <c r="E39" s="432" t="s">
        <v>1406</v>
      </c>
      <c r="F39" s="433">
        <v>19</v>
      </c>
      <c r="G39" s="432" t="s">
        <v>1118</v>
      </c>
      <c r="H39" s="476" t="s">
        <v>913</v>
      </c>
      <c r="I39" s="477" t="s">
        <v>1571</v>
      </c>
      <c r="J39" s="506">
        <v>35215</v>
      </c>
      <c r="K39" s="326" t="s">
        <v>128</v>
      </c>
      <c r="L39" s="501"/>
      <c r="M39" s="502" t="s">
        <v>1030</v>
      </c>
      <c r="N39" s="734" t="str">
        <f>IF(O39="","",IF(OR(O39="国",O39="県",O39="市町",O39="組合その他"),"（公立）","（私立）"))</f>
        <v>（私立）</v>
      </c>
      <c r="O39" s="436" t="s">
        <v>901</v>
      </c>
      <c r="P39" s="733"/>
      <c r="Q39" s="521"/>
    </row>
    <row r="40" spans="1:16" ht="24">
      <c r="A40" s="733"/>
      <c r="B40" s="817" t="s">
        <v>1763</v>
      </c>
      <c r="C40" s="818" t="s">
        <v>971</v>
      </c>
      <c r="D40" s="112" t="s">
        <v>933</v>
      </c>
      <c r="E40" s="812" t="s">
        <v>1407</v>
      </c>
      <c r="F40" s="814">
        <v>17</v>
      </c>
      <c r="G40" s="812" t="s">
        <v>1408</v>
      </c>
      <c r="H40" s="819" t="s">
        <v>1764</v>
      </c>
      <c r="I40" s="477" t="s">
        <v>1571</v>
      </c>
      <c r="J40" s="820">
        <v>35216</v>
      </c>
      <c r="K40" s="326" t="s">
        <v>52</v>
      </c>
      <c r="L40" s="501"/>
      <c r="M40" s="502" t="s">
        <v>1031</v>
      </c>
      <c r="N40" s="734" t="str">
        <f>IF(O40="","",IF(OR(O40="国",O40="県",O40="市町",O40="組合その他"),"（公立）","（私立）"))</f>
        <v>（私立）</v>
      </c>
      <c r="O40" s="436" t="s">
        <v>901</v>
      </c>
      <c r="P40" s="733"/>
    </row>
    <row r="41" spans="1:16" ht="12.75">
      <c r="A41" s="733"/>
      <c r="B41" s="53">
        <f>COUNTA(B10:B40)</f>
        <v>31</v>
      </c>
      <c r="C41" s="733"/>
      <c r="D41" s="733"/>
      <c r="E41" s="733"/>
      <c r="F41" s="269">
        <f>SUM(F10:F40)</f>
        <v>546</v>
      </c>
      <c r="G41" s="733"/>
      <c r="H41" s="733"/>
      <c r="I41" s="269"/>
      <c r="J41" s="733"/>
      <c r="K41" s="733"/>
      <c r="L41" s="733"/>
      <c r="M41" s="733"/>
      <c r="N41" s="733"/>
      <c r="O41" s="733"/>
      <c r="P41" s="733"/>
    </row>
    <row r="42" spans="1:16" ht="13.5" thickBot="1">
      <c r="A42" s="733"/>
      <c r="B42" s="72" t="s">
        <v>65</v>
      </c>
      <c r="C42" s="733"/>
      <c r="D42" s="73" t="s">
        <v>66</v>
      </c>
      <c r="E42" s="733"/>
      <c r="F42" s="269" t="s">
        <v>67</v>
      </c>
      <c r="G42" s="733"/>
      <c r="H42" s="733"/>
      <c r="I42" s="269"/>
      <c r="J42" s="733"/>
      <c r="K42" s="733"/>
      <c r="L42" s="733"/>
      <c r="M42" s="733"/>
      <c r="N42" s="733"/>
      <c r="O42" s="733"/>
      <c r="P42" s="733"/>
    </row>
    <row r="43" spans="1:16" ht="13.5" thickBot="1" thickTop="1">
      <c r="A43" s="733"/>
      <c r="B43" s="733"/>
      <c r="C43" s="733"/>
      <c r="D43" s="74" t="s">
        <v>96</v>
      </c>
      <c r="E43" s="75">
        <f>COUNTIF(K10:K40,D43)</f>
        <v>1</v>
      </c>
      <c r="F43" s="733"/>
      <c r="G43" s="733"/>
      <c r="H43" s="733"/>
      <c r="I43" s="270"/>
      <c r="J43" s="733"/>
      <c r="K43" s="733"/>
      <c r="L43" s="733"/>
      <c r="M43" s="733"/>
      <c r="N43" s="733"/>
      <c r="O43" s="733"/>
      <c r="P43" s="733"/>
    </row>
    <row r="44" spans="1:20" s="53" customFormat="1" ht="13.5" customHeight="1" thickBot="1" thickTop="1">
      <c r="A44" s="733"/>
      <c r="B44" s="733"/>
      <c r="C44" s="733"/>
      <c r="D44" s="79" t="s">
        <v>100</v>
      </c>
      <c r="E44" s="75">
        <f aca="true" t="shared" si="1" ref="E44:E55">COUNTIF(K11:K41,D44)</f>
        <v>6</v>
      </c>
      <c r="F44" s="733"/>
      <c r="G44" s="733"/>
      <c r="H44" s="733"/>
      <c r="I44" s="270"/>
      <c r="J44" s="733"/>
      <c r="K44" s="733"/>
      <c r="L44" s="73" t="s">
        <v>68</v>
      </c>
      <c r="M44" s="733"/>
      <c r="N44" s="733"/>
      <c r="O44" s="733"/>
      <c r="P44" s="733"/>
      <c r="Q44" s="52"/>
      <c r="R44" s="52"/>
      <c r="S44" s="52"/>
      <c r="T44" s="52"/>
    </row>
    <row r="45" spans="1:20" s="53" customFormat="1" ht="13.5" customHeight="1" thickBot="1" thickTop="1">
      <c r="A45" s="733"/>
      <c r="B45" s="733"/>
      <c r="C45" s="733"/>
      <c r="D45" s="79" t="s">
        <v>69</v>
      </c>
      <c r="E45" s="75">
        <f>COUNTIF(K12:K42,D45)</f>
        <v>7</v>
      </c>
      <c r="F45" s="733"/>
      <c r="G45" s="733"/>
      <c r="H45" s="733"/>
      <c r="I45" s="270"/>
      <c r="J45" s="733"/>
      <c r="K45" s="733"/>
      <c r="L45" s="76"/>
      <c r="M45" s="77" t="s">
        <v>56</v>
      </c>
      <c r="N45" s="77" t="s">
        <v>7</v>
      </c>
      <c r="O45" s="78" t="s">
        <v>34</v>
      </c>
      <c r="P45" s="733"/>
      <c r="Q45" s="52"/>
      <c r="R45" s="52"/>
      <c r="S45" s="52"/>
      <c r="T45" s="52"/>
    </row>
    <row r="46" spans="1:20" s="53" customFormat="1" ht="13.5" customHeight="1" thickBot="1" thickTop="1">
      <c r="A46" s="733"/>
      <c r="B46" s="733"/>
      <c r="C46" s="733"/>
      <c r="D46" s="79" t="s">
        <v>95</v>
      </c>
      <c r="E46" s="75">
        <f t="shared" si="1"/>
        <v>1</v>
      </c>
      <c r="F46" s="733"/>
      <c r="G46" s="733"/>
      <c r="H46" s="733"/>
      <c r="I46" s="270"/>
      <c r="J46" s="733"/>
      <c r="K46" s="733"/>
      <c r="L46" s="834" t="s">
        <v>9</v>
      </c>
      <c r="M46" s="81" t="s">
        <v>57</v>
      </c>
      <c r="N46" s="450">
        <f>COUNTIF($O$10:$O$40,M46)</f>
        <v>0</v>
      </c>
      <c r="O46" s="451">
        <f>SUMIF($O$11:$O$43,M46,$F$11:$F$43)</f>
        <v>0</v>
      </c>
      <c r="P46" s="733"/>
      <c r="Q46" s="52"/>
      <c r="R46" s="52"/>
      <c r="S46" s="52"/>
      <c r="T46" s="52"/>
    </row>
    <row r="47" spans="1:20" s="53" customFormat="1" ht="13.5" customHeight="1" thickBot="1" thickTop="1">
      <c r="A47" s="733"/>
      <c r="B47" s="733"/>
      <c r="C47" s="733"/>
      <c r="D47" s="79" t="s">
        <v>125</v>
      </c>
      <c r="E47" s="75">
        <f t="shared" si="1"/>
        <v>3</v>
      </c>
      <c r="F47" s="733"/>
      <c r="G47" s="733"/>
      <c r="H47" s="733"/>
      <c r="I47" s="270"/>
      <c r="J47" s="733"/>
      <c r="K47" s="733"/>
      <c r="L47" s="835"/>
      <c r="M47" s="81" t="s">
        <v>58</v>
      </c>
      <c r="N47" s="450">
        <f>COUNTIF($O$11:$O$43,M47)</f>
        <v>0</v>
      </c>
      <c r="O47" s="451">
        <f>SUMIF($O$11:$O$43,M47,$F$11:$F$43)</f>
        <v>0</v>
      </c>
      <c r="P47" s="733"/>
      <c r="Q47" s="52"/>
      <c r="R47" s="52"/>
      <c r="S47" s="52"/>
      <c r="T47" s="52"/>
    </row>
    <row r="48" spans="1:20" s="53" customFormat="1" ht="13.5" customHeight="1" thickBot="1" thickTop="1">
      <c r="A48" s="733"/>
      <c r="B48" s="733"/>
      <c r="C48" s="733"/>
      <c r="D48" s="79" t="s">
        <v>13</v>
      </c>
      <c r="E48" s="75">
        <f t="shared" si="1"/>
        <v>5</v>
      </c>
      <c r="F48" s="733"/>
      <c r="G48" s="733"/>
      <c r="H48" s="733"/>
      <c r="I48" s="270"/>
      <c r="J48" s="733"/>
      <c r="K48" s="733"/>
      <c r="L48" s="835"/>
      <c r="M48" s="81" t="s">
        <v>59</v>
      </c>
      <c r="N48" s="450">
        <f>COUNTIF($O$11:$O$43,M48)</f>
        <v>0</v>
      </c>
      <c r="O48" s="451">
        <f>SUMIF($O$11:$O$43,M48,$F$11:$F$43)</f>
        <v>0</v>
      </c>
      <c r="P48" s="733"/>
      <c r="Q48" s="52"/>
      <c r="R48" s="52"/>
      <c r="S48" s="52"/>
      <c r="T48" s="52"/>
    </row>
    <row r="49" spans="1:16" ht="13.5" thickBot="1" thickTop="1">
      <c r="A49" s="733"/>
      <c r="B49" s="733"/>
      <c r="C49" s="733"/>
      <c r="D49" s="79" t="s">
        <v>45</v>
      </c>
      <c r="E49" s="75">
        <f t="shared" si="1"/>
        <v>2</v>
      </c>
      <c r="F49" s="733"/>
      <c r="G49" s="733"/>
      <c r="H49" s="733"/>
      <c r="I49" s="270"/>
      <c r="J49" s="733"/>
      <c r="K49" s="733"/>
      <c r="L49" s="836"/>
      <c r="M49" s="83" t="s">
        <v>60</v>
      </c>
      <c r="N49" s="824">
        <f>COUNTIF($O$11:$O$43,M49)</f>
        <v>0</v>
      </c>
      <c r="O49" s="825">
        <f>SUMIF($O$11:$O$43,M49,$F$11:$F$43)</f>
        <v>0</v>
      </c>
      <c r="P49" s="733"/>
    </row>
    <row r="50" spans="1:16" ht="13.5" thickBot="1" thickTop="1">
      <c r="A50" s="733"/>
      <c r="B50" s="733"/>
      <c r="C50" s="733"/>
      <c r="D50" s="79" t="s">
        <v>123</v>
      </c>
      <c r="E50" s="75">
        <f t="shared" si="1"/>
        <v>0</v>
      </c>
      <c r="F50" s="733"/>
      <c r="G50" s="733"/>
      <c r="H50" s="733"/>
      <c r="I50" s="270"/>
      <c r="J50" s="733"/>
      <c r="K50" s="733"/>
      <c r="L50" s="835" t="s">
        <v>10</v>
      </c>
      <c r="M50" s="85" t="s">
        <v>61</v>
      </c>
      <c r="N50" s="454">
        <f>COUNTIF($O$10:$O$40,M50)</f>
        <v>2</v>
      </c>
      <c r="O50" s="455">
        <f>SUMIF($O$10:$O$40,M50,$F$10:$F$40)</f>
        <v>38</v>
      </c>
      <c r="P50" s="733"/>
    </row>
    <row r="51" spans="1:20" ht="13.5" thickBot="1" thickTop="1">
      <c r="A51" s="53"/>
      <c r="B51" s="733"/>
      <c r="C51" s="733"/>
      <c r="D51" s="79" t="s">
        <v>99</v>
      </c>
      <c r="E51" s="75">
        <f>COUNTIF(K18:K48,D51)</f>
        <v>0</v>
      </c>
      <c r="F51" s="733"/>
      <c r="G51" s="733"/>
      <c r="H51" s="733"/>
      <c r="I51" s="270"/>
      <c r="J51" s="733"/>
      <c r="K51" s="733"/>
      <c r="L51" s="835"/>
      <c r="M51" s="81" t="s">
        <v>62</v>
      </c>
      <c r="N51" s="450">
        <f>COUNTIF($O$10:$O$40,M51)</f>
        <v>3</v>
      </c>
      <c r="O51" s="451">
        <f>SUMIF($O$10:$O$40,M51,$F$10:$F$40)</f>
        <v>39</v>
      </c>
      <c r="P51" s="733"/>
      <c r="R51" s="53"/>
      <c r="S51" s="53"/>
      <c r="T51" s="53"/>
    </row>
    <row r="52" spans="1:20" ht="13.5" thickBot="1" thickTop="1">
      <c r="A52" s="53"/>
      <c r="B52" s="733"/>
      <c r="C52" s="733"/>
      <c r="D52" s="79" t="s">
        <v>101</v>
      </c>
      <c r="E52" s="75">
        <f t="shared" si="1"/>
        <v>0</v>
      </c>
      <c r="F52" s="733"/>
      <c r="G52" s="733"/>
      <c r="H52" s="733"/>
      <c r="I52" s="270"/>
      <c r="J52" s="733"/>
      <c r="K52" s="733"/>
      <c r="L52" s="835"/>
      <c r="M52" s="81" t="s">
        <v>63</v>
      </c>
      <c r="N52" s="450">
        <f>COUNTIF($O$10:$O$40,M52)</f>
        <v>26</v>
      </c>
      <c r="O52" s="451">
        <f>SUMIF($O$10:$O$40,M52,$F$10:$F$40)</f>
        <v>469</v>
      </c>
      <c r="P52" s="53"/>
      <c r="Q52" s="53"/>
      <c r="R52" s="53"/>
      <c r="S52" s="53"/>
      <c r="T52" s="53"/>
    </row>
    <row r="53" spans="1:20" ht="13.5" thickBot="1" thickTop="1">
      <c r="A53" s="53"/>
      <c r="B53" s="733"/>
      <c r="C53" s="733"/>
      <c r="D53" s="79" t="s">
        <v>70</v>
      </c>
      <c r="E53" s="75">
        <f t="shared" si="1"/>
        <v>0</v>
      </c>
      <c r="F53" s="733"/>
      <c r="G53" s="733"/>
      <c r="H53" s="733"/>
      <c r="I53" s="270"/>
      <c r="J53" s="733"/>
      <c r="K53" s="733"/>
      <c r="L53" s="837"/>
      <c r="M53" s="87" t="s">
        <v>64</v>
      </c>
      <c r="N53" s="456">
        <f>COUNTIF($O$10:$O$40,M53)</f>
        <v>0</v>
      </c>
      <c r="O53" s="457">
        <f>SUMIF($O$10:$O$40,M53,$F$10:$F$40)</f>
        <v>0</v>
      </c>
      <c r="P53" s="53"/>
      <c r="Q53" s="53"/>
      <c r="R53" s="53"/>
      <c r="S53" s="53"/>
      <c r="T53" s="53"/>
    </row>
    <row r="54" spans="1:17" ht="13.5" thickBot="1" thickTop="1">
      <c r="A54" s="53"/>
      <c r="B54" s="733"/>
      <c r="C54" s="733"/>
      <c r="D54" s="79" t="s">
        <v>126</v>
      </c>
      <c r="E54" s="75">
        <f t="shared" si="1"/>
        <v>5</v>
      </c>
      <c r="F54" s="733"/>
      <c r="G54" s="733"/>
      <c r="H54" s="733"/>
      <c r="I54" s="270"/>
      <c r="J54" s="733"/>
      <c r="K54" s="733"/>
      <c r="L54" s="733"/>
      <c r="M54" s="733"/>
      <c r="N54" s="462">
        <f>SUM(N46:N53)</f>
        <v>31</v>
      </c>
      <c r="O54" s="462">
        <f>SUM(O46:O53)</f>
        <v>546</v>
      </c>
      <c r="P54" s="53"/>
      <c r="Q54" s="53"/>
    </row>
    <row r="55" spans="1:16" ht="13.5" thickBot="1" thickTop="1">
      <c r="A55" s="53"/>
      <c r="B55" s="733"/>
      <c r="C55" s="733"/>
      <c r="D55" s="738" t="s">
        <v>52</v>
      </c>
      <c r="E55" s="75">
        <f t="shared" si="1"/>
        <v>1</v>
      </c>
      <c r="F55" s="733"/>
      <c r="G55" s="733"/>
      <c r="H55" s="733"/>
      <c r="I55" s="270"/>
      <c r="J55" s="733"/>
      <c r="K55" s="733"/>
      <c r="L55" s="733"/>
      <c r="M55" s="733"/>
      <c r="N55" s="733"/>
      <c r="O55" s="733"/>
      <c r="P55" s="733"/>
    </row>
    <row r="56" spans="1:16" ht="13.5" thickBot="1" thickTop="1">
      <c r="A56" s="733"/>
      <c r="B56" s="733"/>
      <c r="C56" s="733"/>
      <c r="D56" s="92" t="s">
        <v>71</v>
      </c>
      <c r="E56" s="737">
        <f>SUM(E43:E55)</f>
        <v>31</v>
      </c>
      <c r="F56" s="733"/>
      <c r="G56" s="733"/>
      <c r="H56" s="733"/>
      <c r="I56" s="270"/>
      <c r="J56" s="733"/>
      <c r="K56" s="733"/>
      <c r="L56" s="733"/>
      <c r="M56" s="733"/>
      <c r="N56" s="733"/>
      <c r="O56" s="733"/>
      <c r="P56" s="733"/>
    </row>
    <row r="57" spans="1:16" ht="13.5" thickTop="1">
      <c r="A57" s="733"/>
      <c r="B57" s="733"/>
      <c r="C57" s="733"/>
      <c r="D57" s="94" t="s">
        <v>324</v>
      </c>
      <c r="E57" s="737">
        <f aca="true" t="shared" si="2" ref="E57:E66">COUNTIF(K20:K48,D57)</f>
        <v>0</v>
      </c>
      <c r="F57" s="733"/>
      <c r="G57" s="733"/>
      <c r="H57" s="733"/>
      <c r="I57" s="270"/>
      <c r="J57" s="733"/>
      <c r="K57" s="733"/>
      <c r="L57" s="733"/>
      <c r="M57" s="733"/>
      <c r="N57" s="733"/>
      <c r="O57" s="733"/>
      <c r="P57" s="733"/>
    </row>
    <row r="58" spans="1:16" ht="12.75">
      <c r="A58" s="733"/>
      <c r="B58" s="733"/>
      <c r="C58" s="733"/>
      <c r="D58" s="79" t="s">
        <v>332</v>
      </c>
      <c r="E58" s="737">
        <f t="shared" si="2"/>
        <v>0</v>
      </c>
      <c r="F58" s="733"/>
      <c r="G58" s="733"/>
      <c r="H58" s="733"/>
      <c r="I58" s="270"/>
      <c r="J58" s="733"/>
      <c r="K58" s="733"/>
      <c r="L58" s="733"/>
      <c r="M58" s="733"/>
      <c r="N58" s="733"/>
      <c r="O58" s="733"/>
      <c r="P58" s="733"/>
    </row>
    <row r="59" spans="1:16" ht="12.75">
      <c r="A59" s="733"/>
      <c r="B59" s="733"/>
      <c r="C59" s="733"/>
      <c r="D59" s="79" t="s">
        <v>325</v>
      </c>
      <c r="E59" s="737">
        <f t="shared" si="2"/>
        <v>0</v>
      </c>
      <c r="F59" s="733"/>
      <c r="G59" s="733"/>
      <c r="H59" s="733"/>
      <c r="I59" s="270"/>
      <c r="J59" s="733"/>
      <c r="K59" s="733"/>
      <c r="L59" s="733"/>
      <c r="M59" s="733"/>
      <c r="N59" s="733"/>
      <c r="O59" s="733"/>
      <c r="P59" s="733"/>
    </row>
    <row r="60" spans="1:16" ht="12.75">
      <c r="A60" s="733"/>
      <c r="B60" s="733"/>
      <c r="C60" s="733"/>
      <c r="D60" s="79" t="s">
        <v>326</v>
      </c>
      <c r="E60" s="737">
        <f t="shared" si="2"/>
        <v>0</v>
      </c>
      <c r="F60" s="733"/>
      <c r="G60" s="733"/>
      <c r="H60" s="733"/>
      <c r="I60" s="270"/>
      <c r="J60" s="733"/>
      <c r="K60" s="733"/>
      <c r="L60" s="733"/>
      <c r="M60" s="733"/>
      <c r="N60" s="733"/>
      <c r="O60" s="733"/>
      <c r="P60" s="733"/>
    </row>
    <row r="61" spans="1:16" ht="12.75">
      <c r="A61" s="733"/>
      <c r="B61" s="733"/>
      <c r="C61" s="733"/>
      <c r="D61" s="79" t="s">
        <v>333</v>
      </c>
      <c r="E61" s="737">
        <f t="shared" si="2"/>
        <v>0</v>
      </c>
      <c r="F61" s="733"/>
      <c r="G61" s="733"/>
      <c r="H61" s="733"/>
      <c r="I61" s="270"/>
      <c r="J61" s="733"/>
      <c r="K61" s="733"/>
      <c r="L61" s="733"/>
      <c r="M61" s="733"/>
      <c r="N61" s="733"/>
      <c r="O61" s="733"/>
      <c r="P61" s="733"/>
    </row>
    <row r="62" spans="1:16" ht="12.75">
      <c r="A62" s="733"/>
      <c r="B62" s="733"/>
      <c r="C62" s="733"/>
      <c r="D62" s="79" t="s">
        <v>72</v>
      </c>
      <c r="E62" s="737">
        <f t="shared" si="2"/>
        <v>0</v>
      </c>
      <c r="F62" s="733"/>
      <c r="G62" s="733"/>
      <c r="H62" s="733"/>
      <c r="I62" s="270"/>
      <c r="J62" s="733"/>
      <c r="K62" s="733"/>
      <c r="L62" s="733"/>
      <c r="M62" s="733"/>
      <c r="N62" s="733"/>
      <c r="O62" s="733"/>
      <c r="P62" s="733"/>
    </row>
    <row r="63" spans="1:16" ht="13.5" customHeight="1">
      <c r="A63" s="733"/>
      <c r="B63" s="733"/>
      <c r="C63" s="733"/>
      <c r="D63" s="79" t="s">
        <v>73</v>
      </c>
      <c r="E63" s="737">
        <f t="shared" si="2"/>
        <v>0</v>
      </c>
      <c r="F63" s="733"/>
      <c r="G63" s="733"/>
      <c r="H63" s="733"/>
      <c r="I63" s="270"/>
      <c r="J63" s="733"/>
      <c r="K63" s="733"/>
      <c r="L63" s="733"/>
      <c r="M63" s="733"/>
      <c r="N63" s="733"/>
      <c r="O63" s="733"/>
      <c r="P63" s="733"/>
    </row>
    <row r="64" spans="1:16" ht="13.5" customHeight="1">
      <c r="A64" s="733"/>
      <c r="B64" s="733"/>
      <c r="C64" s="733"/>
      <c r="D64" s="79" t="s">
        <v>334</v>
      </c>
      <c r="E64" s="737">
        <f t="shared" si="2"/>
        <v>0</v>
      </c>
      <c r="F64" s="733"/>
      <c r="G64" s="733"/>
      <c r="H64" s="733"/>
      <c r="I64" s="270"/>
      <c r="J64" s="733"/>
      <c r="K64" s="733"/>
      <c r="L64" s="733"/>
      <c r="M64" s="733"/>
      <c r="N64" s="733"/>
      <c r="O64" s="733"/>
      <c r="P64" s="733"/>
    </row>
    <row r="65" spans="1:16" ht="13.5" customHeight="1" thickBot="1">
      <c r="A65" s="733"/>
      <c r="B65" s="733"/>
      <c r="C65" s="733"/>
      <c r="D65" s="738" t="s">
        <v>74</v>
      </c>
      <c r="E65" s="737">
        <f t="shared" si="2"/>
        <v>0</v>
      </c>
      <c r="F65" s="733"/>
      <c r="G65" s="733"/>
      <c r="H65" s="733"/>
      <c r="I65" s="270"/>
      <c r="J65" s="733"/>
      <c r="K65" s="733"/>
      <c r="L65" s="733"/>
      <c r="M65" s="733"/>
      <c r="N65" s="733"/>
      <c r="O65" s="733"/>
      <c r="P65" s="733"/>
    </row>
    <row r="66" spans="1:20" s="53" customFormat="1" ht="13.5" customHeight="1" thickBot="1" thickTop="1">
      <c r="A66" s="733"/>
      <c r="B66" s="733"/>
      <c r="C66" s="733"/>
      <c r="D66" s="92" t="s">
        <v>75</v>
      </c>
      <c r="E66" s="737">
        <f t="shared" si="2"/>
        <v>0</v>
      </c>
      <c r="F66" s="733"/>
      <c r="G66" s="733"/>
      <c r="H66" s="733"/>
      <c r="I66" s="270"/>
      <c r="J66" s="733"/>
      <c r="K66" s="733"/>
      <c r="L66" s="733"/>
      <c r="M66" s="733"/>
      <c r="N66" s="733"/>
      <c r="O66" s="733"/>
      <c r="P66" s="733"/>
      <c r="Q66" s="52"/>
      <c r="R66" s="52"/>
      <c r="S66" s="52"/>
      <c r="T66" s="52"/>
    </row>
    <row r="67" spans="1:20" s="53" customFormat="1" ht="13.5" customHeight="1" thickBot="1" thickTop="1">
      <c r="A67" s="733"/>
      <c r="B67" s="733"/>
      <c r="C67" s="733"/>
      <c r="D67" s="96" t="s">
        <v>76</v>
      </c>
      <c r="E67" s="737">
        <f>E56+E66</f>
        <v>31</v>
      </c>
      <c r="F67" s="733">
        <f>IF(E67=B41,"","おかしいぞ～？")</f>
      </c>
      <c r="G67" s="733"/>
      <c r="H67" s="733"/>
      <c r="I67" s="270"/>
      <c r="J67" s="733"/>
      <c r="K67" s="733"/>
      <c r="L67" s="733"/>
      <c r="M67" s="733"/>
      <c r="N67" s="733"/>
      <c r="O67" s="733"/>
      <c r="P67" s="733"/>
      <c r="Q67" s="52"/>
      <c r="R67" s="52"/>
      <c r="S67" s="52"/>
      <c r="T67" s="52"/>
    </row>
    <row r="68" spans="1:20" s="53" customFormat="1" ht="13.5" customHeight="1" thickTop="1">
      <c r="A68" s="52"/>
      <c r="C68" s="460"/>
      <c r="D68" s="52"/>
      <c r="E68" s="52"/>
      <c r="F68" s="269"/>
      <c r="G68" s="52"/>
      <c r="H68" s="52"/>
      <c r="I68" s="52"/>
      <c r="J68" s="51"/>
      <c r="K68" s="51"/>
      <c r="L68" s="51"/>
      <c r="M68" s="51"/>
      <c r="N68" s="463"/>
      <c r="O68" s="463"/>
      <c r="P68" s="52"/>
      <c r="Q68" s="52"/>
      <c r="R68" s="52"/>
      <c r="S68" s="52"/>
      <c r="T68" s="52"/>
    </row>
    <row r="69" spans="2:6" ht="14.25" customHeight="1">
      <c r="B69" s="72"/>
      <c r="C69" s="460"/>
      <c r="F69" s="269"/>
    </row>
    <row r="70" ht="14.25" thickBot="1">
      <c r="C70" s="461"/>
    </row>
    <row r="71" ht="13.5" thickBot="1"/>
    <row r="72" spans="2:8" ht="12.75">
      <c r="B72" s="852" t="s">
        <v>934</v>
      </c>
      <c r="C72" s="853"/>
      <c r="D72" s="854"/>
      <c r="E72" s="854"/>
      <c r="F72" s="854"/>
      <c r="G72" s="854"/>
      <c r="H72" s="855"/>
    </row>
    <row r="73" spans="2:8" ht="12.75">
      <c r="B73" s="856"/>
      <c r="C73" s="857"/>
      <c r="D73" s="857"/>
      <c r="E73" s="857"/>
      <c r="F73" s="857"/>
      <c r="G73" s="857"/>
      <c r="H73" s="858"/>
    </row>
    <row r="74" spans="1:8" ht="12.75">
      <c r="A74" s="53"/>
      <c r="B74" s="856"/>
      <c r="C74" s="857"/>
      <c r="D74" s="857"/>
      <c r="E74" s="857"/>
      <c r="F74" s="857"/>
      <c r="G74" s="857"/>
      <c r="H74" s="858"/>
    </row>
    <row r="75" spans="1:15" ht="12.75">
      <c r="A75" s="53"/>
      <c r="B75" s="856"/>
      <c r="C75" s="857"/>
      <c r="D75" s="857"/>
      <c r="E75" s="857"/>
      <c r="F75" s="857"/>
      <c r="G75" s="857"/>
      <c r="H75" s="858"/>
      <c r="I75" s="53"/>
      <c r="J75" s="276"/>
      <c r="K75" s="276"/>
      <c r="L75" s="276"/>
      <c r="M75" s="276"/>
      <c r="N75" s="466"/>
      <c r="O75" s="466"/>
    </row>
    <row r="76" spans="1:15" ht="12.75">
      <c r="A76" s="53"/>
      <c r="B76" s="856"/>
      <c r="C76" s="857"/>
      <c r="D76" s="857"/>
      <c r="E76" s="857"/>
      <c r="F76" s="857"/>
      <c r="G76" s="857"/>
      <c r="H76" s="858"/>
      <c r="I76" s="53"/>
      <c r="J76" s="276"/>
      <c r="K76" s="276"/>
      <c r="L76" s="276"/>
      <c r="M76" s="276"/>
      <c r="N76" s="466"/>
      <c r="O76" s="466"/>
    </row>
    <row r="77" spans="1:15" ht="12.75">
      <c r="A77" s="53"/>
      <c r="B77" s="856"/>
      <c r="C77" s="857"/>
      <c r="D77" s="857"/>
      <c r="E77" s="857"/>
      <c r="F77" s="857"/>
      <c r="G77" s="857"/>
      <c r="H77" s="858"/>
      <c r="I77" s="53"/>
      <c r="J77" s="276"/>
      <c r="K77" s="276"/>
      <c r="L77" s="276"/>
      <c r="M77" s="276"/>
      <c r="N77" s="466"/>
      <c r="O77" s="466"/>
    </row>
    <row r="78" spans="1:8" ht="13.5" thickBot="1">
      <c r="A78" s="53"/>
      <c r="B78" s="859"/>
      <c r="C78" s="860"/>
      <c r="D78" s="860"/>
      <c r="E78" s="860"/>
      <c r="F78" s="860"/>
      <c r="G78" s="860"/>
      <c r="H78" s="861"/>
    </row>
  </sheetData>
  <sheetProtection/>
  <mergeCells count="3">
    <mergeCell ref="B72:H78"/>
    <mergeCell ref="L46:L49"/>
    <mergeCell ref="L50:L53"/>
  </mergeCells>
  <dataValidations count="2">
    <dataValidation type="list" allowBlank="1" showInputMessage="1" showErrorMessage="1" sqref="O13:O15 O17 O19:O21 O23:O36 O10:O11 O38:O40">
      <formula1>'（12）家庭的保育事業等'!#REF!</formula1>
    </dataValidation>
    <dataValidation type="list" allowBlank="1" showInputMessage="1" showErrorMessage="1" sqref="O12 O16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M9" activeCellId="2" sqref="A9 I9 M9"/>
    </sheetView>
  </sheetViews>
  <sheetFormatPr defaultColWidth="39.375" defaultRowHeight="13.5"/>
  <cols>
    <col min="1" max="1" width="19.375" style="150" customWidth="1"/>
    <col min="2" max="4" width="19.375" style="52" customWidth="1"/>
    <col min="5" max="5" width="11.875" style="52" customWidth="1"/>
    <col min="6" max="6" width="5.00390625" style="52" customWidth="1"/>
    <col min="7" max="7" width="8.125" style="52" customWidth="1"/>
    <col min="8" max="8" width="11.875" style="52" customWidth="1"/>
    <col min="9" max="9" width="9.00390625" style="52" customWidth="1"/>
    <col min="10" max="10" width="10.25390625" style="52" customWidth="1"/>
    <col min="11" max="11" width="10.375" style="52" bestFit="1" customWidth="1"/>
    <col min="12" max="12" width="29.75390625" style="52" customWidth="1"/>
    <col min="13" max="13" width="35.75390625" style="52" bestFit="1" customWidth="1"/>
    <col min="14" max="14" width="9.875" style="52" customWidth="1"/>
    <col min="15" max="15" width="12.25390625" style="52" bestFit="1" customWidth="1"/>
    <col min="16" max="16" width="9.625" style="52" customWidth="1"/>
    <col min="17" max="17" width="7.375" style="52" bestFit="1" customWidth="1"/>
    <col min="18" max="18" width="3.00390625" style="52" bestFit="1" customWidth="1"/>
    <col min="19" max="19" width="4.375" style="52" bestFit="1" customWidth="1"/>
    <col min="20" max="20" width="8.875" style="52" bestFit="1" customWidth="1"/>
    <col min="21" max="21" width="10.375" style="52" bestFit="1" customWidth="1"/>
    <col min="22" max="22" width="11.375" style="52" bestFit="1" customWidth="1"/>
    <col min="23" max="23" width="8.875" style="52" bestFit="1" customWidth="1"/>
    <col min="24" max="24" width="4.375" style="52" bestFit="1" customWidth="1"/>
    <col min="25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9" ht="12.75">
      <c r="A2" s="225" t="s">
        <v>986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5" s="53" customFormat="1" ht="13.5" customHeight="1">
      <c r="A4" s="148"/>
      <c r="B4" s="838" t="str">
        <f>"〔施設"&amp;C5&amp;"（公立"&amp;C6&amp;"、"&amp;"私立"&amp;C7&amp;"）"&amp;"  定員"&amp;E5&amp;"（公立"&amp;E6&amp;"、私立"&amp;E7&amp;"）〕"</f>
        <v>〔施設1（公立1、私立0）  定員10（公立10、私立0）〕</v>
      </c>
      <c r="C4" s="838"/>
      <c r="D4" s="838"/>
      <c r="E4" s="50">
        <f>IF(F10=E5,"","おかしいぞ～？")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4" s="53" customFormat="1" ht="13.5" customHeight="1">
      <c r="A5" s="148"/>
      <c r="B5" s="55" t="s">
        <v>7</v>
      </c>
      <c r="C5" s="56">
        <f>C6+C7</f>
        <v>1</v>
      </c>
      <c r="D5" s="57" t="s">
        <v>8</v>
      </c>
      <c r="E5" s="58">
        <f>E6+E7</f>
        <v>10</v>
      </c>
      <c r="F5" s="50"/>
      <c r="G5" s="50"/>
      <c r="H5" s="50"/>
      <c r="I5" s="50"/>
      <c r="J5" s="50"/>
      <c r="K5" s="50"/>
      <c r="L5" s="50"/>
      <c r="M5" s="50"/>
      <c r="N5" s="50"/>
      <c r="O5" s="50"/>
      <c r="Q5" s="89"/>
      <c r="R5" s="89"/>
      <c r="S5" s="89"/>
      <c r="T5" s="89"/>
      <c r="U5" s="89"/>
      <c r="V5" s="89"/>
      <c r="W5" s="89"/>
      <c r="X5" s="89"/>
    </row>
    <row r="6" spans="1:24" s="53" customFormat="1" ht="13.5" customHeight="1">
      <c r="A6" s="148"/>
      <c r="B6" s="55" t="s">
        <v>9</v>
      </c>
      <c r="C6" s="56">
        <f>COUNTIF($N$9:$N$9,B6)</f>
        <v>1</v>
      </c>
      <c r="D6" s="57" t="s">
        <v>9</v>
      </c>
      <c r="E6" s="58">
        <f>SUMIF($N$9:$N$9,D6,$F$9:$F$9)</f>
        <v>10</v>
      </c>
      <c r="F6" s="50"/>
      <c r="G6" s="50"/>
      <c r="H6" s="50"/>
      <c r="I6" s="50"/>
      <c r="J6" s="50"/>
      <c r="K6" s="50"/>
      <c r="L6" s="50"/>
      <c r="M6" s="50"/>
      <c r="N6" s="50"/>
      <c r="O6" s="50"/>
      <c r="Q6" s="89"/>
      <c r="R6" s="89"/>
      <c r="S6" s="89"/>
      <c r="T6" s="89"/>
      <c r="U6" s="89"/>
      <c r="V6" s="89"/>
      <c r="W6" s="89"/>
      <c r="X6" s="89"/>
    </row>
    <row r="7" spans="1:24" s="53" customFormat="1" ht="13.5" customHeight="1">
      <c r="A7" s="148"/>
      <c r="B7" s="59" t="s">
        <v>10</v>
      </c>
      <c r="C7" s="60">
        <f>COUNTIF($N$9:$N$9,B7)</f>
        <v>0</v>
      </c>
      <c r="D7" s="61" t="s">
        <v>10</v>
      </c>
      <c r="E7" s="62">
        <f>SUMIF($N$9:$N$9,D7,$F$9:$F$9)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Q7" s="89"/>
      <c r="R7" s="89"/>
      <c r="S7" s="89"/>
      <c r="T7" s="89"/>
      <c r="U7" s="89"/>
      <c r="V7" s="89"/>
      <c r="W7" s="89"/>
      <c r="X7" s="89"/>
    </row>
    <row r="8" spans="1:15" ht="42" customHeight="1">
      <c r="A8" s="98" t="s">
        <v>26</v>
      </c>
      <c r="B8" s="99" t="s">
        <v>53</v>
      </c>
      <c r="C8" s="99" t="s">
        <v>138</v>
      </c>
      <c r="D8" s="99" t="s">
        <v>12</v>
      </c>
      <c r="E8" s="99" t="s">
        <v>29</v>
      </c>
      <c r="F8" s="100" t="s">
        <v>139</v>
      </c>
      <c r="G8" s="101" t="s">
        <v>30</v>
      </c>
      <c r="H8" s="234" t="s">
        <v>31</v>
      </c>
      <c r="I8" s="102" t="s">
        <v>32</v>
      </c>
      <c r="J8" s="103" t="s">
        <v>296</v>
      </c>
      <c r="K8" s="103" t="s">
        <v>297</v>
      </c>
      <c r="L8" s="103" t="s">
        <v>54</v>
      </c>
      <c r="M8" s="104" t="s">
        <v>33</v>
      </c>
      <c r="N8" s="103" t="s">
        <v>55</v>
      </c>
      <c r="O8" s="105" t="s">
        <v>56</v>
      </c>
    </row>
    <row r="9" spans="1:15" ht="60.75" customHeight="1">
      <c r="A9" s="63" t="s">
        <v>752</v>
      </c>
      <c r="B9" s="64" t="s">
        <v>134</v>
      </c>
      <c r="C9" s="64" t="s">
        <v>753</v>
      </c>
      <c r="D9" s="65" t="str">
        <f>K9&amp;L9</f>
        <v>熊毛郡田布施町下田布施861-4</v>
      </c>
      <c r="E9" s="66">
        <v>29677</v>
      </c>
      <c r="F9" s="167">
        <v>10</v>
      </c>
      <c r="G9" s="196" t="s">
        <v>645</v>
      </c>
      <c r="H9" s="235"/>
      <c r="I9" s="132" t="s">
        <v>147</v>
      </c>
      <c r="J9" s="133">
        <v>35343</v>
      </c>
      <c r="K9" s="133" t="s">
        <v>326</v>
      </c>
      <c r="L9" s="134" t="s">
        <v>646</v>
      </c>
      <c r="M9" s="134" t="s">
        <v>571</v>
      </c>
      <c r="N9" s="135" t="str">
        <f>IF(O9="","",IF(OR(O9="国",O9="県",O9="市町",O9="組合その他"),"（公立）","（私立）"))</f>
        <v>（公立）</v>
      </c>
      <c r="O9" s="136" t="s">
        <v>59</v>
      </c>
    </row>
    <row r="10" spans="1:6" ht="12.75">
      <c r="A10" s="169">
        <f>COUNTA(A9:A9)</f>
        <v>1</v>
      </c>
      <c r="F10" s="53">
        <f>SUM(F9:F9)</f>
        <v>10</v>
      </c>
    </row>
    <row r="11" spans="1:14" ht="13.5" thickBot="1">
      <c r="A11" s="169" t="s">
        <v>65</v>
      </c>
      <c r="C11" s="73" t="s">
        <v>66</v>
      </c>
      <c r="F11" s="72" t="s">
        <v>67</v>
      </c>
      <c r="N11" s="73" t="s">
        <v>68</v>
      </c>
    </row>
    <row r="12" spans="3:17" ht="13.5" thickTop="1">
      <c r="C12" s="74" t="s">
        <v>96</v>
      </c>
      <c r="D12" s="75">
        <f aca="true" t="shared" si="0" ref="D12:D24">COUNTIF($K$9:$K$9,C12)</f>
        <v>0</v>
      </c>
      <c r="N12" s="76"/>
      <c r="O12" s="77" t="s">
        <v>56</v>
      </c>
      <c r="P12" s="77" t="s">
        <v>7</v>
      </c>
      <c r="Q12" s="78" t="s">
        <v>34</v>
      </c>
    </row>
    <row r="13" spans="3:17" ht="12.75">
      <c r="C13" s="79" t="s">
        <v>100</v>
      </c>
      <c r="D13" s="80">
        <f t="shared" si="0"/>
        <v>0</v>
      </c>
      <c r="N13" s="834" t="s">
        <v>9</v>
      </c>
      <c r="O13" s="81" t="s">
        <v>57</v>
      </c>
      <c r="P13" s="81">
        <f aca="true" t="shared" si="1" ref="P13:P20">COUNTIF($O$9:$O$9,O13)</f>
        <v>0</v>
      </c>
      <c r="Q13" s="82">
        <f aca="true" t="shared" si="2" ref="Q13:Q20">SUMIF($O$9:$O$9,O13,$F$9:$F$9)</f>
        <v>0</v>
      </c>
    </row>
    <row r="14" spans="3:17" ht="12.75">
      <c r="C14" s="79" t="s">
        <v>69</v>
      </c>
      <c r="D14" s="80">
        <f t="shared" si="0"/>
        <v>0</v>
      </c>
      <c r="N14" s="835"/>
      <c r="O14" s="81" t="s">
        <v>58</v>
      </c>
      <c r="P14" s="81">
        <f t="shared" si="1"/>
        <v>0</v>
      </c>
      <c r="Q14" s="82">
        <f t="shared" si="2"/>
        <v>0</v>
      </c>
    </row>
    <row r="15" spans="3:17" ht="12.75">
      <c r="C15" s="79" t="s">
        <v>95</v>
      </c>
      <c r="D15" s="80">
        <f t="shared" si="0"/>
        <v>0</v>
      </c>
      <c r="N15" s="835"/>
      <c r="O15" s="81" t="s">
        <v>59</v>
      </c>
      <c r="P15" s="81">
        <f t="shared" si="1"/>
        <v>1</v>
      </c>
      <c r="Q15" s="82">
        <f t="shared" si="2"/>
        <v>10</v>
      </c>
    </row>
    <row r="16" spans="3:17" ht="13.5" thickBot="1">
      <c r="C16" s="79" t="s">
        <v>125</v>
      </c>
      <c r="D16" s="80">
        <f t="shared" si="0"/>
        <v>0</v>
      </c>
      <c r="N16" s="836"/>
      <c r="O16" s="83" t="s">
        <v>60</v>
      </c>
      <c r="P16" s="83">
        <f t="shared" si="1"/>
        <v>0</v>
      </c>
      <c r="Q16" s="84">
        <f t="shared" si="2"/>
        <v>0</v>
      </c>
    </row>
    <row r="17" spans="3:17" ht="13.5" thickTop="1">
      <c r="C17" s="79" t="s">
        <v>13</v>
      </c>
      <c r="D17" s="80">
        <f t="shared" si="0"/>
        <v>0</v>
      </c>
      <c r="N17" s="835" t="s">
        <v>10</v>
      </c>
      <c r="O17" s="85" t="s">
        <v>61</v>
      </c>
      <c r="P17" s="85">
        <f t="shared" si="1"/>
        <v>0</v>
      </c>
      <c r="Q17" s="86">
        <f t="shared" si="2"/>
        <v>0</v>
      </c>
    </row>
    <row r="18" spans="3:17" ht="12.75">
      <c r="C18" s="79" t="s">
        <v>45</v>
      </c>
      <c r="D18" s="80">
        <f t="shared" si="0"/>
        <v>0</v>
      </c>
      <c r="N18" s="835"/>
      <c r="O18" s="81" t="s">
        <v>62</v>
      </c>
      <c r="P18" s="81">
        <f t="shared" si="1"/>
        <v>0</v>
      </c>
      <c r="Q18" s="82">
        <f t="shared" si="2"/>
        <v>0</v>
      </c>
    </row>
    <row r="19" spans="3:17" ht="12.75">
      <c r="C19" s="79" t="s">
        <v>123</v>
      </c>
      <c r="D19" s="80">
        <f t="shared" si="0"/>
        <v>0</v>
      </c>
      <c r="N19" s="835"/>
      <c r="O19" s="81" t="s">
        <v>63</v>
      </c>
      <c r="P19" s="81">
        <f t="shared" si="1"/>
        <v>0</v>
      </c>
      <c r="Q19" s="82">
        <f t="shared" si="2"/>
        <v>0</v>
      </c>
    </row>
    <row r="20" spans="3:17" ht="13.5" thickBot="1">
      <c r="C20" s="79" t="s">
        <v>99</v>
      </c>
      <c r="D20" s="80">
        <f t="shared" si="0"/>
        <v>0</v>
      </c>
      <c r="N20" s="837"/>
      <c r="O20" s="87" t="s">
        <v>64</v>
      </c>
      <c r="P20" s="87">
        <f t="shared" si="1"/>
        <v>0</v>
      </c>
      <c r="Q20" s="88">
        <f t="shared" si="2"/>
        <v>0</v>
      </c>
    </row>
    <row r="21" spans="3:17" ht="13.5" thickTop="1">
      <c r="C21" s="79" t="s">
        <v>101</v>
      </c>
      <c r="D21" s="80">
        <f t="shared" si="0"/>
        <v>0</v>
      </c>
      <c r="P21" s="89">
        <f>SUM(P13:P20)</f>
        <v>1</v>
      </c>
      <c r="Q21" s="89">
        <f>SUM(Q13:Q20)</f>
        <v>10</v>
      </c>
    </row>
    <row r="22" spans="3:4" ht="12.75">
      <c r="C22" s="79" t="s">
        <v>70</v>
      </c>
      <c r="D22" s="80">
        <f t="shared" si="0"/>
        <v>0</v>
      </c>
    </row>
    <row r="23" spans="3:4" ht="12.75">
      <c r="C23" s="79" t="s">
        <v>126</v>
      </c>
      <c r="D23" s="80">
        <f t="shared" si="0"/>
        <v>0</v>
      </c>
    </row>
    <row r="24" spans="3:4" ht="13.5" thickBot="1">
      <c r="C24" s="90" t="s">
        <v>52</v>
      </c>
      <c r="D24" s="91">
        <f t="shared" si="0"/>
        <v>0</v>
      </c>
    </row>
    <row r="25" spans="3:4" ht="13.5" thickBot="1" thickTop="1">
      <c r="C25" s="92" t="s">
        <v>71</v>
      </c>
      <c r="D25" s="93">
        <f>SUM(D12:D24)</f>
        <v>0</v>
      </c>
    </row>
    <row r="26" spans="3:4" ht="13.5" thickTop="1">
      <c r="C26" s="94" t="s">
        <v>324</v>
      </c>
      <c r="D26" s="95">
        <f aca="true" t="shared" si="3" ref="D26:D34">COUNTIF($K$9:$K$9,C26)</f>
        <v>0</v>
      </c>
    </row>
    <row r="27" spans="3:4" ht="12.75">
      <c r="C27" s="79" t="s">
        <v>332</v>
      </c>
      <c r="D27" s="80">
        <f t="shared" si="3"/>
        <v>0</v>
      </c>
    </row>
    <row r="28" spans="3:4" ht="12.75">
      <c r="C28" s="79" t="s">
        <v>325</v>
      </c>
      <c r="D28" s="80">
        <f t="shared" si="3"/>
        <v>0</v>
      </c>
    </row>
    <row r="29" spans="3:4" ht="12.75">
      <c r="C29" s="79" t="s">
        <v>326</v>
      </c>
      <c r="D29" s="80">
        <f t="shared" si="3"/>
        <v>1</v>
      </c>
    </row>
    <row r="30" spans="3:4" ht="12.75">
      <c r="C30" s="79" t="s">
        <v>333</v>
      </c>
      <c r="D30" s="80">
        <f t="shared" si="3"/>
        <v>0</v>
      </c>
    </row>
    <row r="31" spans="3:4" ht="12.75">
      <c r="C31" s="79" t="s">
        <v>72</v>
      </c>
      <c r="D31" s="80">
        <f t="shared" si="3"/>
        <v>0</v>
      </c>
    </row>
    <row r="32" spans="3:4" ht="12.75">
      <c r="C32" s="79" t="s">
        <v>73</v>
      </c>
      <c r="D32" s="80">
        <f t="shared" si="3"/>
        <v>0</v>
      </c>
    </row>
    <row r="33" spans="3:4" ht="12.75">
      <c r="C33" s="79" t="s">
        <v>334</v>
      </c>
      <c r="D33" s="80">
        <f t="shared" si="3"/>
        <v>0</v>
      </c>
    </row>
    <row r="34" spans="3:4" ht="13.5" thickBot="1">
      <c r="C34" s="90" t="s">
        <v>74</v>
      </c>
      <c r="D34" s="91">
        <f t="shared" si="3"/>
        <v>0</v>
      </c>
    </row>
    <row r="35" spans="3:4" ht="13.5" thickBot="1" thickTop="1">
      <c r="C35" s="92" t="s">
        <v>75</v>
      </c>
      <c r="D35" s="93">
        <f>SUM(D26:D34)</f>
        <v>1</v>
      </c>
    </row>
    <row r="36" spans="3:5" ht="13.5" thickBot="1" thickTop="1">
      <c r="C36" s="96" t="s">
        <v>76</v>
      </c>
      <c r="D36" s="97">
        <f>D25+D35</f>
        <v>1</v>
      </c>
      <c r="E36" s="52">
        <f>IF(D36=A10,"","おかしいぞ～？")</f>
      </c>
    </row>
    <row r="37" ht="13.5" thickTop="1"/>
  </sheetData>
  <sheetProtection/>
  <mergeCells count="3">
    <mergeCell ref="B4:D4"/>
    <mergeCell ref="N13:N16"/>
    <mergeCell ref="N17:N20"/>
  </mergeCells>
  <dataValidations count="1">
    <dataValidation type="list" allowBlank="1" showInputMessage="1" showErrorMessage="1" sqref="O9">
      <formula1>$Q$7:$X$7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9" r:id="rId1"/>
  <colBreaks count="1" manualBreakCount="1">
    <brk id="8" max="1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L9" activeCellId="2" sqref="A9:A13 H9:H13 L9:L13"/>
    </sheetView>
  </sheetViews>
  <sheetFormatPr defaultColWidth="39.375" defaultRowHeight="13.5"/>
  <cols>
    <col min="1" max="2" width="22.375" style="1" customWidth="1"/>
    <col min="3" max="3" width="17.625" style="1" customWidth="1"/>
    <col min="4" max="4" width="12.375" style="1" customWidth="1"/>
    <col min="5" max="5" width="9.75390625" style="1" customWidth="1"/>
    <col min="6" max="6" width="8.125" style="1" customWidth="1"/>
    <col min="7" max="7" width="12.375" style="1" customWidth="1"/>
    <col min="8" max="8" width="10.625" style="1" bestFit="1" customWidth="1"/>
    <col min="9" max="9" width="10.375" style="1" bestFit="1" customWidth="1"/>
    <col min="10" max="10" width="7.375" style="1" bestFit="1" customWidth="1"/>
    <col min="11" max="11" width="18.875" style="1" bestFit="1" customWidth="1"/>
    <col min="12" max="12" width="18.375" style="1" bestFit="1" customWidth="1"/>
    <col min="13" max="13" width="9.00390625" style="1" customWidth="1"/>
    <col min="14" max="14" width="12.25390625" style="1" bestFit="1" customWidth="1"/>
    <col min="15" max="15" width="6.00390625" style="1" customWidth="1"/>
    <col min="16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2.75">
      <c r="A2" s="228" t="s">
        <v>987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4" s="4" customFormat="1" ht="13.5" customHeight="1">
      <c r="A4" s="37"/>
      <c r="B4" s="37" t="str">
        <f>"〔施設"&amp;C5&amp;"（公立"&amp;C6&amp;"、"&amp;"私立"&amp;C7&amp;"）〕"</f>
        <v>〔施設5（公立2、私立3）〕</v>
      </c>
      <c r="C4" s="37">
        <f>IF(A14=C5,"","おかしいぞ～?")</f>
      </c>
      <c r="D4" s="37"/>
      <c r="E4" s="37">
        <f>IF(H14=E5,"","おかしいぞ～？")</f>
      </c>
      <c r="F4" s="37"/>
      <c r="G4" s="37"/>
      <c r="H4" s="37"/>
      <c r="I4" s="37"/>
      <c r="J4" s="37"/>
      <c r="K4" s="37"/>
      <c r="L4" s="37"/>
      <c r="M4" s="37"/>
      <c r="N4" s="37"/>
    </row>
    <row r="5" spans="1:14" s="4" customFormat="1" ht="13.5" customHeight="1">
      <c r="A5" s="38"/>
      <c r="B5" s="39" t="s">
        <v>7</v>
      </c>
      <c r="C5" s="43">
        <f>C6+C7</f>
        <v>5</v>
      </c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</row>
    <row r="6" spans="1:14" s="4" customFormat="1" ht="13.5" customHeight="1">
      <c r="A6" s="38"/>
      <c r="B6" s="39" t="s">
        <v>9</v>
      </c>
      <c r="C6" s="43">
        <v>2</v>
      </c>
      <c r="D6" s="48"/>
      <c r="E6" s="49"/>
      <c r="F6" s="37"/>
      <c r="G6" s="37"/>
      <c r="H6" s="37"/>
      <c r="I6" s="37"/>
      <c r="J6" s="37"/>
      <c r="K6" s="37"/>
      <c r="L6" s="37"/>
      <c r="M6" s="37"/>
      <c r="N6" s="37"/>
    </row>
    <row r="7" spans="1:14" s="4" customFormat="1" ht="13.5" customHeight="1">
      <c r="A7" s="38"/>
      <c r="B7" s="41" t="s">
        <v>10</v>
      </c>
      <c r="C7" s="45">
        <f>COUNTIF($M$9:$M$13,B7)</f>
        <v>3</v>
      </c>
      <c r="D7" s="232"/>
      <c r="E7" s="233"/>
      <c r="F7" s="37"/>
      <c r="G7" s="37"/>
      <c r="H7" s="37"/>
      <c r="I7" s="37"/>
      <c r="J7" s="37"/>
      <c r="K7" s="37"/>
      <c r="L7" s="37"/>
      <c r="M7" s="37"/>
      <c r="N7" s="37"/>
    </row>
    <row r="8" spans="1:14" ht="40.5" customHeight="1">
      <c r="A8" s="178" t="s">
        <v>26</v>
      </c>
      <c r="B8" s="179" t="s">
        <v>27</v>
      </c>
      <c r="C8" s="179" t="s">
        <v>12</v>
      </c>
      <c r="D8" s="179" t="s">
        <v>16</v>
      </c>
      <c r="E8" s="180" t="s">
        <v>1138</v>
      </c>
      <c r="F8" s="179" t="s">
        <v>30</v>
      </c>
      <c r="G8" s="244" t="s">
        <v>31</v>
      </c>
      <c r="H8" s="256" t="s">
        <v>32</v>
      </c>
      <c r="I8" s="252" t="s">
        <v>296</v>
      </c>
      <c r="J8" s="103" t="s">
        <v>297</v>
      </c>
      <c r="K8" s="103" t="s">
        <v>54</v>
      </c>
      <c r="L8" s="104" t="s">
        <v>33</v>
      </c>
      <c r="M8" s="499" t="s">
        <v>55</v>
      </c>
      <c r="N8" s="256" t="s">
        <v>56</v>
      </c>
    </row>
    <row r="9" spans="1:14" s="5" customFormat="1" ht="40.5" customHeight="1">
      <c r="A9" s="126" t="s">
        <v>286</v>
      </c>
      <c r="B9" s="127" t="s">
        <v>163</v>
      </c>
      <c r="C9" s="128" t="str">
        <f>J9&amp;K9</f>
        <v>山口市桜畠3-2-1</v>
      </c>
      <c r="D9" s="129">
        <v>39904</v>
      </c>
      <c r="E9" s="207" t="s">
        <v>287</v>
      </c>
      <c r="F9" s="128" t="s">
        <v>648</v>
      </c>
      <c r="G9" s="131" t="s">
        <v>288</v>
      </c>
      <c r="H9" s="255" t="s">
        <v>14</v>
      </c>
      <c r="I9" s="253" t="s">
        <v>532</v>
      </c>
      <c r="J9" s="133" t="s">
        <v>141</v>
      </c>
      <c r="K9" s="134" t="s">
        <v>164</v>
      </c>
      <c r="L9" s="134" t="s">
        <v>533</v>
      </c>
      <c r="M9" s="497" t="str">
        <f>IF(N9="","",IF(OR(N9="国",N9="県",N9="市町",N9="組合その他"),"（公立）","（私立）"))</f>
        <v>（公立）</v>
      </c>
      <c r="N9" s="498" t="s">
        <v>60</v>
      </c>
    </row>
    <row r="10" spans="1:14" s="521" customFormat="1" ht="40.5" customHeight="1">
      <c r="A10" s="509" t="s">
        <v>732</v>
      </c>
      <c r="B10" s="510" t="s">
        <v>1146</v>
      </c>
      <c r="C10" s="511" t="str">
        <f>J10&amp;K10</f>
        <v>萩市椿東浦田5000</v>
      </c>
      <c r="D10" s="512">
        <v>39904</v>
      </c>
      <c r="E10" s="535" t="s">
        <v>287</v>
      </c>
      <c r="F10" s="511" t="s">
        <v>649</v>
      </c>
      <c r="G10" s="514" t="s">
        <v>1767</v>
      </c>
      <c r="H10" s="544" t="s">
        <v>14</v>
      </c>
      <c r="I10" s="545" t="s">
        <v>534</v>
      </c>
      <c r="J10" s="517" t="s">
        <v>95</v>
      </c>
      <c r="K10" s="518" t="s">
        <v>289</v>
      </c>
      <c r="L10" s="518" t="s">
        <v>748</v>
      </c>
      <c r="M10" s="546" t="str">
        <f>IF(N10="","",IF(OR(N10="国",N10="県",N10="市町",N10="組合その他"),"（公立）","（私立）"))</f>
        <v>（私立）</v>
      </c>
      <c r="N10" s="532" t="s">
        <v>63</v>
      </c>
    </row>
    <row r="11" spans="1:14" s="521" customFormat="1" ht="40.5" customHeight="1">
      <c r="A11" s="509" t="s">
        <v>446</v>
      </c>
      <c r="B11" s="510" t="s">
        <v>756</v>
      </c>
      <c r="C11" s="511" t="str">
        <f>J11&amp;K11</f>
        <v>防府市中央町1-8</v>
      </c>
      <c r="D11" s="512">
        <v>36617</v>
      </c>
      <c r="E11" s="535" t="s">
        <v>1144</v>
      </c>
      <c r="F11" s="511" t="s">
        <v>456</v>
      </c>
      <c r="G11" s="514" t="s">
        <v>1</v>
      </c>
      <c r="H11" s="544" t="s">
        <v>14</v>
      </c>
      <c r="I11" s="547" t="s">
        <v>22</v>
      </c>
      <c r="J11" s="548" t="s">
        <v>23</v>
      </c>
      <c r="K11" s="549" t="s">
        <v>15</v>
      </c>
      <c r="L11" s="549" t="s">
        <v>535</v>
      </c>
      <c r="M11" s="546" t="str">
        <f>IF(N11="","",IF(OR(N11="国",N11="県",N11="市町",N11="組合その他"),"（公立）","（私立）"))</f>
        <v>（私立）</v>
      </c>
      <c r="N11" s="532" t="s">
        <v>63</v>
      </c>
    </row>
    <row r="12" spans="1:14" s="521" customFormat="1" ht="40.5" customHeight="1">
      <c r="A12" s="550" t="s">
        <v>1717</v>
      </c>
      <c r="B12" s="533" t="s">
        <v>128</v>
      </c>
      <c r="C12" s="541" t="str">
        <f>J12&amp;K12</f>
        <v>周南市学園台843-4-2</v>
      </c>
      <c r="D12" s="551">
        <v>39904</v>
      </c>
      <c r="E12" s="552" t="s">
        <v>287</v>
      </c>
      <c r="F12" s="541" t="s">
        <v>457</v>
      </c>
      <c r="G12" s="553" t="s">
        <v>290</v>
      </c>
      <c r="H12" s="554" t="s">
        <v>14</v>
      </c>
      <c r="I12" s="555" t="s">
        <v>536</v>
      </c>
      <c r="J12" s="543" t="s">
        <v>128</v>
      </c>
      <c r="K12" s="556" t="s">
        <v>291</v>
      </c>
      <c r="L12" s="556" t="s">
        <v>1720</v>
      </c>
      <c r="M12" s="546" t="str">
        <f>IF(N12="","",IF(OR(N12="国",N12="県",N12="市町",N12="組合その他"),"（公立）","（私立）"))</f>
        <v>（公立）</v>
      </c>
      <c r="N12" s="557" t="s">
        <v>59</v>
      </c>
    </row>
    <row r="13" spans="1:14" s="521" customFormat="1" ht="40.5" customHeight="1" thickBot="1">
      <c r="A13" s="558" t="s">
        <v>1609</v>
      </c>
      <c r="B13" s="426" t="s">
        <v>194</v>
      </c>
      <c r="C13" s="542" t="str">
        <f>K13&amp;L13</f>
        <v>一の宮学園町2-1ﾄｳｱﾀﾞｲｶﾞｸｲﾘｮｳｶﾞｸﾌﾞ</v>
      </c>
      <c r="D13" s="559">
        <v>44287</v>
      </c>
      <c r="E13" s="560">
        <v>4</v>
      </c>
      <c r="F13" s="561" t="s">
        <v>1610</v>
      </c>
      <c r="G13" s="617" t="s">
        <v>1768</v>
      </c>
      <c r="H13" s="563" t="s">
        <v>1611</v>
      </c>
      <c r="I13" s="564" t="s">
        <v>152</v>
      </c>
      <c r="J13" s="565" t="s">
        <v>543</v>
      </c>
      <c r="K13" s="566" t="s">
        <v>1607</v>
      </c>
      <c r="L13" s="566" t="s">
        <v>1608</v>
      </c>
      <c r="M13" s="567" t="str">
        <f>IF(N13="","",IF(OR(N13="国",N13="県",N13="市町",N13="組合その他"),"（公立）","（私立）"))</f>
        <v>（私立）</v>
      </c>
      <c r="N13" s="568" t="s">
        <v>63</v>
      </c>
    </row>
    <row r="14" spans="1:13" s="5" customFormat="1" ht="12.75">
      <c r="A14" s="258">
        <f>COUNTA(A9:A13)</f>
        <v>5</v>
      </c>
      <c r="B14" s="259"/>
      <c r="C14" s="259"/>
      <c r="D14" s="259"/>
      <c r="E14" s="259"/>
      <c r="F14" s="259"/>
      <c r="G14" s="259"/>
      <c r="H14" s="2">
        <f>SUM(E9:E12)</f>
        <v>0</v>
      </c>
      <c r="M14" s="145"/>
    </row>
    <row r="15" spans="1:11" s="5" customFormat="1" ht="13.5" thickBot="1">
      <c r="A15" s="260" t="s">
        <v>65</v>
      </c>
      <c r="B15" s="34"/>
      <c r="C15" s="35" t="s">
        <v>66</v>
      </c>
      <c r="D15" s="34"/>
      <c r="E15" s="34"/>
      <c r="F15" s="34"/>
      <c r="G15" s="34"/>
      <c r="H15" s="260" t="s">
        <v>67</v>
      </c>
      <c r="K15" s="8" t="s">
        <v>68</v>
      </c>
    </row>
    <row r="16" spans="3:14" s="5" customFormat="1" ht="13.5" thickTop="1">
      <c r="C16" s="9" t="s">
        <v>96</v>
      </c>
      <c r="D16" s="10">
        <f>COUNTIF($J$9:$J$13,C16)</f>
        <v>1</v>
      </c>
      <c r="K16" s="11"/>
      <c r="L16" s="12" t="s">
        <v>56</v>
      </c>
      <c r="M16" s="12" t="s">
        <v>7</v>
      </c>
      <c r="N16" s="13" t="s">
        <v>34</v>
      </c>
    </row>
    <row r="17" spans="3:14" s="5" customFormat="1" ht="12.75">
      <c r="C17" s="14" t="s">
        <v>100</v>
      </c>
      <c r="D17" s="15">
        <f aca="true" t="shared" si="0" ref="D17:D28">COUNTIF($J$9:$J$12,C17)</f>
        <v>0</v>
      </c>
      <c r="K17" s="839" t="s">
        <v>9</v>
      </c>
      <c r="L17" s="7" t="s">
        <v>57</v>
      </c>
      <c r="M17" s="7">
        <f aca="true" t="shared" si="1" ref="M17:M24">COUNTIF($N$9:$N$13,L17)</f>
        <v>0</v>
      </c>
      <c r="N17" s="17">
        <f aca="true" t="shared" si="2" ref="N17:N24">SUMIF($N$9:$N$13,L17,$E$9:$E$13)</f>
        <v>0</v>
      </c>
    </row>
    <row r="18" spans="3:14" s="5" customFormat="1" ht="12.75">
      <c r="C18" s="14" t="s">
        <v>69</v>
      </c>
      <c r="D18" s="15">
        <f t="shared" si="0"/>
        <v>1</v>
      </c>
      <c r="K18" s="840"/>
      <c r="L18" s="7" t="s">
        <v>58</v>
      </c>
      <c r="M18" s="7">
        <f t="shared" si="1"/>
        <v>0</v>
      </c>
      <c r="N18" s="17">
        <f t="shared" si="2"/>
        <v>0</v>
      </c>
    </row>
    <row r="19" spans="3:14" s="5" customFormat="1" ht="12.75">
      <c r="C19" s="14" t="s">
        <v>95</v>
      </c>
      <c r="D19" s="15">
        <f t="shared" si="0"/>
        <v>1</v>
      </c>
      <c r="K19" s="840"/>
      <c r="L19" s="7" t="s">
        <v>59</v>
      </c>
      <c r="M19" s="7">
        <f t="shared" si="1"/>
        <v>1</v>
      </c>
      <c r="N19" s="17">
        <f t="shared" si="2"/>
        <v>0</v>
      </c>
    </row>
    <row r="20" spans="3:14" s="5" customFormat="1" ht="13.5" thickBot="1">
      <c r="C20" s="14" t="s">
        <v>125</v>
      </c>
      <c r="D20" s="15">
        <f t="shared" si="0"/>
        <v>1</v>
      </c>
      <c r="K20" s="841"/>
      <c r="L20" s="18" t="s">
        <v>60</v>
      </c>
      <c r="M20" s="18">
        <f t="shared" si="1"/>
        <v>1</v>
      </c>
      <c r="N20" s="19">
        <f t="shared" si="2"/>
        <v>0</v>
      </c>
    </row>
    <row r="21" spans="3:14" s="5" customFormat="1" ht="13.5" thickTop="1">
      <c r="C21" s="14" t="s">
        <v>13</v>
      </c>
      <c r="D21" s="15">
        <f t="shared" si="0"/>
        <v>0</v>
      </c>
      <c r="K21" s="840" t="s">
        <v>10</v>
      </c>
      <c r="L21" s="20" t="s">
        <v>61</v>
      </c>
      <c r="M21" s="20">
        <f t="shared" si="1"/>
        <v>0</v>
      </c>
      <c r="N21" s="21">
        <f t="shared" si="2"/>
        <v>0</v>
      </c>
    </row>
    <row r="22" spans="3:14" s="5" customFormat="1" ht="12.75">
      <c r="C22" s="14" t="s">
        <v>45</v>
      </c>
      <c r="D22" s="15">
        <f t="shared" si="0"/>
        <v>0</v>
      </c>
      <c r="K22" s="840"/>
      <c r="L22" s="7" t="s">
        <v>62</v>
      </c>
      <c r="M22" s="7">
        <f t="shared" si="1"/>
        <v>0</v>
      </c>
      <c r="N22" s="17">
        <f t="shared" si="2"/>
        <v>0</v>
      </c>
    </row>
    <row r="23" spans="3:14" s="5" customFormat="1" ht="12.75">
      <c r="C23" s="14" t="s">
        <v>123</v>
      </c>
      <c r="D23" s="15">
        <f t="shared" si="0"/>
        <v>0</v>
      </c>
      <c r="K23" s="840"/>
      <c r="L23" s="7" t="s">
        <v>63</v>
      </c>
      <c r="M23" s="7">
        <f t="shared" si="1"/>
        <v>3</v>
      </c>
      <c r="N23" s="17">
        <f t="shared" si="2"/>
        <v>4</v>
      </c>
    </row>
    <row r="24" spans="3:14" s="5" customFormat="1" ht="13.5" thickBot="1">
      <c r="C24" s="14" t="s">
        <v>99</v>
      </c>
      <c r="D24" s="15">
        <f t="shared" si="0"/>
        <v>0</v>
      </c>
      <c r="K24" s="842"/>
      <c r="L24" s="22" t="s">
        <v>64</v>
      </c>
      <c r="M24" s="22">
        <f t="shared" si="1"/>
        <v>0</v>
      </c>
      <c r="N24" s="23">
        <f t="shared" si="2"/>
        <v>0</v>
      </c>
    </row>
    <row r="25" spans="3:14" s="5" customFormat="1" ht="13.5" thickTop="1">
      <c r="C25" s="14" t="s">
        <v>101</v>
      </c>
      <c r="D25" s="15">
        <f t="shared" si="0"/>
        <v>0</v>
      </c>
      <c r="M25" s="2">
        <f>SUM(M17:M24)</f>
        <v>5</v>
      </c>
      <c r="N25" s="2">
        <f>SUM(N17:N24)</f>
        <v>4</v>
      </c>
    </row>
    <row r="26" spans="3:4" s="5" customFormat="1" ht="12.75">
      <c r="C26" s="14" t="s">
        <v>70</v>
      </c>
      <c r="D26" s="15">
        <f t="shared" si="0"/>
        <v>0</v>
      </c>
    </row>
    <row r="27" spans="3:4" s="5" customFormat="1" ht="12.75">
      <c r="C27" s="14" t="s">
        <v>126</v>
      </c>
      <c r="D27" s="15">
        <f t="shared" si="0"/>
        <v>1</v>
      </c>
    </row>
    <row r="28" spans="3:4" s="5" customFormat="1" ht="13.5" thickBot="1">
      <c r="C28" s="16" t="s">
        <v>52</v>
      </c>
      <c r="D28" s="24">
        <f t="shared" si="0"/>
        <v>0</v>
      </c>
    </row>
    <row r="29" spans="3:4" s="5" customFormat="1" ht="13.5" thickBot="1" thickTop="1">
      <c r="C29" s="25" t="s">
        <v>71</v>
      </c>
      <c r="D29" s="26">
        <f>SUM(D16:D28)</f>
        <v>5</v>
      </c>
    </row>
    <row r="30" spans="3:4" s="5" customFormat="1" ht="13.5" thickTop="1">
      <c r="C30" s="27" t="s">
        <v>324</v>
      </c>
      <c r="D30" s="28">
        <f aca="true" t="shared" si="3" ref="D30:D38">COUNTIF($J$9:$J$12,C30)</f>
        <v>0</v>
      </c>
    </row>
    <row r="31" spans="3:4" s="5" customFormat="1" ht="12.75">
      <c r="C31" s="14" t="s">
        <v>332</v>
      </c>
      <c r="D31" s="15">
        <f t="shared" si="3"/>
        <v>0</v>
      </c>
    </row>
    <row r="32" spans="3:4" s="5" customFormat="1" ht="12.75">
      <c r="C32" s="14" t="s">
        <v>325</v>
      </c>
      <c r="D32" s="15">
        <f t="shared" si="3"/>
        <v>0</v>
      </c>
    </row>
    <row r="33" spans="3:4" s="5" customFormat="1" ht="12.75">
      <c r="C33" s="14" t="s">
        <v>326</v>
      </c>
      <c r="D33" s="15">
        <f t="shared" si="3"/>
        <v>0</v>
      </c>
    </row>
    <row r="34" spans="3:4" s="5" customFormat="1" ht="12.75">
      <c r="C34" s="14" t="s">
        <v>333</v>
      </c>
      <c r="D34" s="15">
        <f t="shared" si="3"/>
        <v>0</v>
      </c>
    </row>
    <row r="35" spans="1:15" s="4" customFormat="1" ht="13.5" customHeight="1">
      <c r="A35" s="5"/>
      <c r="B35" s="5"/>
      <c r="C35" s="14" t="s">
        <v>72</v>
      </c>
      <c r="D35" s="15">
        <f t="shared" si="3"/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4" customFormat="1" ht="13.5" customHeight="1">
      <c r="A36" s="5"/>
      <c r="B36" s="5"/>
      <c r="C36" s="14" t="s">
        <v>73</v>
      </c>
      <c r="D36" s="15">
        <f t="shared" si="3"/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4" customFormat="1" ht="13.5" customHeight="1">
      <c r="A37" s="5"/>
      <c r="B37" s="5"/>
      <c r="C37" s="14" t="s">
        <v>334</v>
      </c>
      <c r="D37" s="15">
        <f t="shared" si="3"/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4" customFormat="1" ht="13.5" customHeight="1" thickBot="1">
      <c r="A38" s="5"/>
      <c r="B38" s="5"/>
      <c r="C38" s="16" t="s">
        <v>74</v>
      </c>
      <c r="D38" s="24">
        <f t="shared" si="3"/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4" customFormat="1" ht="13.5" customHeight="1" thickBot="1" thickTop="1">
      <c r="A39" s="5"/>
      <c r="B39" s="5"/>
      <c r="C39" s="25" t="s">
        <v>75</v>
      </c>
      <c r="D39" s="26">
        <f>SUM(D30:D38)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s="5" customFormat="1" ht="13.5" thickBot="1" thickTop="1">
      <c r="C40" s="29" t="s">
        <v>76</v>
      </c>
      <c r="D40" s="30">
        <f>D29+D39</f>
        <v>5</v>
      </c>
      <c r="E40" s="5">
        <f>IF(D40=A14,"","おかしいぞ～？")</f>
      </c>
    </row>
    <row r="41" s="5" customFormat="1" ht="13.5" thickTop="1"/>
  </sheetData>
  <sheetProtection/>
  <mergeCells count="2">
    <mergeCell ref="K17:K20"/>
    <mergeCell ref="K21:K24"/>
  </mergeCells>
  <dataValidations count="1">
    <dataValidation type="list" allowBlank="1" showInputMessage="1" showErrorMessage="1" sqref="N10:N11 N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  <colBreaks count="1" manualBreakCount="1">
    <brk id="7" max="1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showGridLines="0" showZeros="0" view="pageBreakPreview" zoomScale="75" zoomScaleSheetLayoutView="75" zoomScalePageLayoutView="0" workbookViewId="0" topLeftCell="A1">
      <pane xSplit="1" ySplit="8" topLeftCell="B9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O9" activeCellId="2" sqref="A9:A13 I9:I13 O9:O13"/>
    </sheetView>
  </sheetViews>
  <sheetFormatPr defaultColWidth="39.375" defaultRowHeight="13.5"/>
  <cols>
    <col min="1" max="2" width="22.375" style="1" customWidth="1"/>
    <col min="3" max="3" width="15.00390625" style="1" customWidth="1"/>
    <col min="4" max="4" width="12.375" style="3" customWidth="1"/>
    <col min="5" max="5" width="6.375" style="1" customWidth="1"/>
    <col min="6" max="6" width="6.875" style="1" customWidth="1"/>
    <col min="7" max="7" width="8.00390625" style="1" customWidth="1"/>
    <col min="8" max="8" width="12.37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0.375" style="1" customWidth="1"/>
    <col min="15" max="15" width="27.00390625" style="1" bestFit="1" customWidth="1"/>
    <col min="16" max="16" width="9.00390625" style="1" customWidth="1"/>
    <col min="17" max="17" width="12.25390625" style="1" bestFit="1" customWidth="1"/>
    <col min="18" max="18" width="6.125" style="500" customWidth="1"/>
    <col min="19" max="39" width="39.375" style="500" customWidth="1"/>
    <col min="40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39" s="5" customFormat="1" ht="12.75">
      <c r="A2" s="228" t="s">
        <v>988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4" customFormat="1" ht="13.5" customHeight="1">
      <c r="A4" s="37"/>
      <c r="B4" s="862" t="str">
        <f>"〔施設"&amp;C5&amp;"（公立"&amp;C6&amp;"、"&amp;"私立"&amp;C7&amp;"）"&amp;"  定員"&amp;E5&amp;"（公立"&amp;E6&amp;"、私立"&amp;E7&amp;"）〕"</f>
        <v>〔施設5（公立1、私立4）  定員450（公立80、私立370）〕</v>
      </c>
      <c r="C4" s="862"/>
      <c r="D4" s="863"/>
      <c r="E4" s="37"/>
      <c r="F4" s="37">
        <f>IF(N14=E5,"","おかしいぞ～？")</f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4" customFormat="1" ht="13.5" customHeight="1">
      <c r="A5" s="38"/>
      <c r="B5" s="39" t="s">
        <v>7</v>
      </c>
      <c r="C5" s="43">
        <f>C6+C7</f>
        <v>5</v>
      </c>
      <c r="D5" s="40" t="s">
        <v>8</v>
      </c>
      <c r="E5" s="44">
        <f>E6+E7</f>
        <v>450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4" customFormat="1" ht="13.5" customHeight="1">
      <c r="A6" s="38"/>
      <c r="B6" s="39" t="s">
        <v>9</v>
      </c>
      <c r="C6" s="43">
        <v>1</v>
      </c>
      <c r="D6" s="40" t="s">
        <v>9</v>
      </c>
      <c r="E6" s="46">
        <f>SUMIF($P$9:$P$13,D6,$N$9:$N$13)</f>
        <v>80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4" customFormat="1" ht="13.5" customHeight="1">
      <c r="A7" s="38"/>
      <c r="B7" s="41" t="s">
        <v>10</v>
      </c>
      <c r="C7" s="45">
        <v>4</v>
      </c>
      <c r="D7" s="42" t="s">
        <v>10</v>
      </c>
      <c r="E7" s="46">
        <f>SUMIF($P$9:$P$13,D7,$N$9:$N$13)</f>
        <v>370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17" ht="42" customHeight="1">
      <c r="A8" s="178" t="s">
        <v>26</v>
      </c>
      <c r="B8" s="179" t="s">
        <v>27</v>
      </c>
      <c r="C8" s="179" t="s">
        <v>12</v>
      </c>
      <c r="D8" s="179" t="s">
        <v>16</v>
      </c>
      <c r="E8" s="100" t="s">
        <v>1145</v>
      </c>
      <c r="F8" s="100" t="s">
        <v>1138</v>
      </c>
      <c r="G8" s="181" t="s">
        <v>30</v>
      </c>
      <c r="H8" s="101" t="s">
        <v>31</v>
      </c>
      <c r="I8" s="252" t="s">
        <v>32</v>
      </c>
      <c r="J8" s="103" t="s">
        <v>296</v>
      </c>
      <c r="K8" s="103" t="s">
        <v>297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39" s="5" customFormat="1" ht="42" customHeight="1">
      <c r="A9" s="120" t="s">
        <v>458</v>
      </c>
      <c r="B9" s="121" t="s">
        <v>337</v>
      </c>
      <c r="C9" s="122" t="str">
        <f>K9&amp;L9</f>
        <v>下関市小月茶屋3-4-26</v>
      </c>
      <c r="D9" s="123">
        <v>35521</v>
      </c>
      <c r="E9" s="124">
        <v>40</v>
      </c>
      <c r="F9" s="170">
        <v>2</v>
      </c>
      <c r="G9" s="137" t="s">
        <v>452</v>
      </c>
      <c r="H9" s="125" t="s">
        <v>758</v>
      </c>
      <c r="I9" s="254" t="s">
        <v>18</v>
      </c>
      <c r="J9" s="107" t="s">
        <v>36</v>
      </c>
      <c r="K9" s="107" t="s">
        <v>35</v>
      </c>
      <c r="L9" s="108" t="s">
        <v>459</v>
      </c>
      <c r="M9" s="171"/>
      <c r="N9" s="172">
        <f>E9*F9+M9</f>
        <v>80</v>
      </c>
      <c r="O9" s="108" t="s">
        <v>124</v>
      </c>
      <c r="P9" s="109" t="str">
        <f>IF(Q9="","",IF(OR(Q9="国",Q9="県",Q9="市町",Q9="組合その他"),"（公立）","（私立）"))</f>
        <v>（私立）</v>
      </c>
      <c r="Q9" s="110" t="s">
        <v>63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521" customFormat="1" ht="42" customHeight="1">
      <c r="A10" s="509" t="s">
        <v>461</v>
      </c>
      <c r="B10" s="510" t="s">
        <v>448</v>
      </c>
      <c r="C10" s="511" t="str">
        <f>K10&amp;L10</f>
        <v>山口市黒川1280-1</v>
      </c>
      <c r="D10" s="512">
        <v>35521</v>
      </c>
      <c r="E10" s="513">
        <v>40</v>
      </c>
      <c r="F10" s="569">
        <v>2</v>
      </c>
      <c r="G10" s="534" t="s">
        <v>454</v>
      </c>
      <c r="H10" s="514" t="s">
        <v>1769</v>
      </c>
      <c r="I10" s="545" t="s">
        <v>18</v>
      </c>
      <c r="J10" s="517" t="s">
        <v>40</v>
      </c>
      <c r="K10" s="517" t="s">
        <v>39</v>
      </c>
      <c r="L10" s="518" t="s">
        <v>460</v>
      </c>
      <c r="M10" s="570"/>
      <c r="N10" s="571">
        <f>E10*F10+M10</f>
        <v>80</v>
      </c>
      <c r="O10" s="518" t="s">
        <v>449</v>
      </c>
      <c r="P10" s="519" t="str">
        <f>IF(Q10="","",IF(OR(Q10="国",Q10="県",Q10="市町",Q10="組合その他"),"（公立）","（私立）"))</f>
        <v>（私立）</v>
      </c>
      <c r="Q10" s="520" t="s">
        <v>63</v>
      </c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  <c r="AL10" s="572"/>
      <c r="AM10" s="572"/>
    </row>
    <row r="11" spans="1:39" s="521" customFormat="1" ht="42" customHeight="1">
      <c r="A11" s="509" t="s">
        <v>446</v>
      </c>
      <c r="B11" s="510" t="s">
        <v>756</v>
      </c>
      <c r="C11" s="511" t="str">
        <f>K11&amp;L11</f>
        <v>防府市中央町1-8</v>
      </c>
      <c r="D11" s="512">
        <v>35521</v>
      </c>
      <c r="E11" s="513">
        <v>25</v>
      </c>
      <c r="F11" s="569">
        <v>2</v>
      </c>
      <c r="G11" s="534" t="s">
        <v>456</v>
      </c>
      <c r="H11" s="514" t="s">
        <v>17</v>
      </c>
      <c r="I11" s="545" t="s">
        <v>18</v>
      </c>
      <c r="J11" s="517" t="s">
        <v>22</v>
      </c>
      <c r="K11" s="517" t="s">
        <v>23</v>
      </c>
      <c r="L11" s="518" t="s">
        <v>447</v>
      </c>
      <c r="M11" s="570"/>
      <c r="N11" s="571">
        <f>E11*F11+M11</f>
        <v>50</v>
      </c>
      <c r="O11" s="518" t="s">
        <v>445</v>
      </c>
      <c r="P11" s="519" t="str">
        <f>IF(Q11="","",IF(OR(Q11="国",Q11="県",Q11="市町",Q11="組合その他"),"（公立）","（私立）"))</f>
        <v>（私立）</v>
      </c>
      <c r="Q11" s="520" t="s">
        <v>63</v>
      </c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</row>
    <row r="12" spans="1:39" s="576" customFormat="1" ht="60">
      <c r="A12" s="509" t="s">
        <v>1718</v>
      </c>
      <c r="B12" s="510" t="s">
        <v>128</v>
      </c>
      <c r="C12" s="511" t="str">
        <f>K12&amp;L12</f>
        <v>周南市学園台843-4-2</v>
      </c>
      <c r="D12" s="512">
        <v>39904</v>
      </c>
      <c r="E12" s="513">
        <v>20</v>
      </c>
      <c r="F12" s="569">
        <v>4</v>
      </c>
      <c r="G12" s="534" t="s">
        <v>457</v>
      </c>
      <c r="H12" s="514" t="s">
        <v>341</v>
      </c>
      <c r="I12" s="555" t="s">
        <v>18</v>
      </c>
      <c r="J12" s="543" t="s">
        <v>51</v>
      </c>
      <c r="K12" s="543" t="s">
        <v>128</v>
      </c>
      <c r="L12" s="556" t="s">
        <v>342</v>
      </c>
      <c r="M12" s="573"/>
      <c r="N12" s="574">
        <f>E12*F12+M12</f>
        <v>80</v>
      </c>
      <c r="O12" s="556" t="s">
        <v>1719</v>
      </c>
      <c r="P12" s="575" t="str">
        <f>IF(Q12="","",IF(OR(Q12="国",Q12="県",Q12="市町",Q12="組合その他"),"（公立）","（私立）"))</f>
        <v>（公立）</v>
      </c>
      <c r="Q12" s="537" t="s">
        <v>59</v>
      </c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2"/>
      <c r="AM12" s="572"/>
    </row>
    <row r="13" spans="1:39" s="521" customFormat="1" ht="63" customHeight="1">
      <c r="A13" s="577" t="s">
        <v>1609</v>
      </c>
      <c r="B13" s="578" t="s">
        <v>194</v>
      </c>
      <c r="C13" s="579" t="str">
        <f>K13&amp;L13</f>
        <v>下関市一の宮学園町2-1</v>
      </c>
      <c r="D13" s="580">
        <v>43922</v>
      </c>
      <c r="E13" s="581">
        <v>40</v>
      </c>
      <c r="F13" s="582">
        <v>4</v>
      </c>
      <c r="G13" s="583" t="s">
        <v>1610</v>
      </c>
      <c r="H13" s="562" t="s">
        <v>1768</v>
      </c>
      <c r="I13" s="584" t="s">
        <v>18</v>
      </c>
      <c r="J13" s="585" t="s">
        <v>152</v>
      </c>
      <c r="K13" s="585" t="s">
        <v>543</v>
      </c>
      <c r="L13" s="586" t="s">
        <v>1607</v>
      </c>
      <c r="M13" s="587"/>
      <c r="N13" s="588">
        <f>E13*F13+M13</f>
        <v>160</v>
      </c>
      <c r="O13" s="586" t="s">
        <v>1608</v>
      </c>
      <c r="P13" s="589" t="str">
        <f>IF(Q13="","",IF(OR(Q13="国",Q13="県",Q13="市町",Q13="組合その他"),"（公立）","（私立）"))</f>
        <v>（私立）</v>
      </c>
      <c r="Q13" s="590" t="s">
        <v>63</v>
      </c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</row>
    <row r="14" spans="1:39" s="5" customFormat="1" ht="14.25" customHeight="1">
      <c r="A14" s="4">
        <f>COUNTA(A9:A13)</f>
        <v>5</v>
      </c>
      <c r="B14" s="261"/>
      <c r="C14" s="262"/>
      <c r="D14" s="263"/>
      <c r="E14" s="264"/>
      <c r="F14" s="265"/>
      <c r="G14" s="266"/>
      <c r="H14" s="262"/>
      <c r="I14" s="267"/>
      <c r="J14" s="267"/>
      <c r="K14" s="267"/>
      <c r="L14" s="262"/>
      <c r="M14" s="266"/>
      <c r="N14" s="4">
        <f>SUM(N9:N13)</f>
        <v>450</v>
      </c>
      <c r="O14" s="262"/>
      <c r="P14" s="145"/>
      <c r="Q14" s="145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39" s="5" customFormat="1" ht="12.75">
      <c r="A15" s="6" t="s">
        <v>65</v>
      </c>
      <c r="D15" s="32"/>
      <c r="N15" s="6" t="s">
        <v>67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5" customFormat="1" ht="12.75">
      <c r="A16" s="6"/>
      <c r="D16" s="32"/>
      <c r="N16" s="6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3:39" s="5" customFormat="1" ht="13.5" thickBot="1">
      <c r="C17" s="8" t="s">
        <v>66</v>
      </c>
      <c r="D17" s="32"/>
      <c r="N17" s="8" t="s">
        <v>68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3:39" s="5" customFormat="1" ht="13.5" thickTop="1">
      <c r="C18" s="9" t="s">
        <v>96</v>
      </c>
      <c r="D18" s="33">
        <f aca="true" t="shared" si="0" ref="D18:D30">COUNTIF($K$9:$K$13,C18)</f>
        <v>2</v>
      </c>
      <c r="E18" s="34"/>
      <c r="N18" s="11"/>
      <c r="O18" s="12" t="s">
        <v>56</v>
      </c>
      <c r="P18" s="12" t="s">
        <v>7</v>
      </c>
      <c r="Q18" s="13" t="s">
        <v>34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3:39" s="5" customFormat="1" ht="12.75">
      <c r="C19" s="14" t="s">
        <v>100</v>
      </c>
      <c r="D19" s="15">
        <f t="shared" si="0"/>
        <v>0</v>
      </c>
      <c r="E19" s="34"/>
      <c r="N19" s="839" t="s">
        <v>9</v>
      </c>
      <c r="O19" s="7" t="s">
        <v>57</v>
      </c>
      <c r="P19" s="7">
        <f aca="true" t="shared" si="1" ref="P19:P26">COUNTIF($Q$9:$Q$13,O19)</f>
        <v>0</v>
      </c>
      <c r="Q19" s="17">
        <f aca="true" t="shared" si="2" ref="Q19:Q26">SUMIF($Q$9:$Q$13,O19,$N$9:$N$13)</f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3:39" s="5" customFormat="1" ht="12.75">
      <c r="C20" s="14" t="s">
        <v>69</v>
      </c>
      <c r="D20" s="15">
        <f t="shared" si="0"/>
        <v>1</v>
      </c>
      <c r="E20" s="34"/>
      <c r="N20" s="840"/>
      <c r="O20" s="7" t="s">
        <v>58</v>
      </c>
      <c r="P20" s="7">
        <f t="shared" si="1"/>
        <v>0</v>
      </c>
      <c r="Q20" s="17">
        <f t="shared" si="2"/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3:39" s="5" customFormat="1" ht="12.75">
      <c r="C21" s="14" t="s">
        <v>95</v>
      </c>
      <c r="D21" s="15">
        <f t="shared" si="0"/>
        <v>0</v>
      </c>
      <c r="E21" s="34"/>
      <c r="N21" s="840"/>
      <c r="O21" s="7" t="s">
        <v>59</v>
      </c>
      <c r="P21" s="7">
        <f t="shared" si="1"/>
        <v>1</v>
      </c>
      <c r="Q21" s="17">
        <f>SUMIF($Q$9:$Q$13,O21,$N$9:$N$13)</f>
        <v>80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3:39" s="5" customFormat="1" ht="13.5" thickBot="1">
      <c r="C22" s="14" t="s">
        <v>125</v>
      </c>
      <c r="D22" s="15">
        <f t="shared" si="0"/>
        <v>1</v>
      </c>
      <c r="E22" s="34"/>
      <c r="N22" s="841"/>
      <c r="O22" s="18" t="s">
        <v>60</v>
      </c>
      <c r="P22" s="18">
        <f t="shared" si="1"/>
        <v>0</v>
      </c>
      <c r="Q22" s="19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3:39" s="5" customFormat="1" ht="13.5" thickTop="1">
      <c r="C23" s="14" t="s">
        <v>13</v>
      </c>
      <c r="D23" s="15">
        <f t="shared" si="0"/>
        <v>0</v>
      </c>
      <c r="E23" s="34"/>
      <c r="N23" s="840" t="s">
        <v>10</v>
      </c>
      <c r="O23" s="20" t="s">
        <v>61</v>
      </c>
      <c r="P23" s="20">
        <f t="shared" si="1"/>
        <v>0</v>
      </c>
      <c r="Q23" s="21">
        <f t="shared" si="2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3:39" s="5" customFormat="1" ht="12.75">
      <c r="C24" s="14" t="s">
        <v>45</v>
      </c>
      <c r="D24" s="15">
        <f t="shared" si="0"/>
        <v>0</v>
      </c>
      <c r="E24" s="34"/>
      <c r="N24" s="840"/>
      <c r="O24" s="7" t="s">
        <v>62</v>
      </c>
      <c r="P24" s="7">
        <f t="shared" si="1"/>
        <v>0</v>
      </c>
      <c r="Q24" s="17">
        <f t="shared" si="2"/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3:39" s="5" customFormat="1" ht="12.75">
      <c r="C25" s="14" t="s">
        <v>123</v>
      </c>
      <c r="D25" s="15">
        <f t="shared" si="0"/>
        <v>0</v>
      </c>
      <c r="E25" s="34"/>
      <c r="N25" s="840"/>
      <c r="O25" s="7" t="s">
        <v>63</v>
      </c>
      <c r="P25" s="7">
        <f t="shared" si="1"/>
        <v>4</v>
      </c>
      <c r="Q25" s="17">
        <f>SUMIF($Q$9:$Q$13,O25,$N$9:$N$13)</f>
        <v>370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3:39" s="5" customFormat="1" ht="13.5" thickBot="1">
      <c r="C26" s="14" t="s">
        <v>99</v>
      </c>
      <c r="D26" s="15">
        <f t="shared" si="0"/>
        <v>0</v>
      </c>
      <c r="E26" s="34"/>
      <c r="N26" s="842"/>
      <c r="O26" s="22" t="s">
        <v>64</v>
      </c>
      <c r="P26" s="22">
        <f t="shared" si="1"/>
        <v>0</v>
      </c>
      <c r="Q26" s="23">
        <f t="shared" si="2"/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3:39" s="5" customFormat="1" ht="13.5" thickTop="1">
      <c r="C27" s="14" t="s">
        <v>101</v>
      </c>
      <c r="D27" s="15">
        <f t="shared" si="0"/>
        <v>0</v>
      </c>
      <c r="E27" s="34"/>
      <c r="P27" s="2">
        <f>SUM(P19:P26)</f>
        <v>5</v>
      </c>
      <c r="Q27" s="2">
        <f>SUM(Q19:Q26)</f>
        <v>450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3:39" s="5" customFormat="1" ht="12.75">
      <c r="C28" s="14" t="s">
        <v>70</v>
      </c>
      <c r="D28" s="15">
        <f t="shared" si="0"/>
        <v>0</v>
      </c>
      <c r="E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s="4" customFormat="1" ht="13.5" customHeight="1">
      <c r="A29" s="5"/>
      <c r="B29" s="5"/>
      <c r="C29" s="14" t="s">
        <v>126</v>
      </c>
      <c r="D29" s="15">
        <f t="shared" si="0"/>
        <v>1</v>
      </c>
      <c r="E29" s="3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4" customFormat="1" ht="13.5" customHeight="1" thickBot="1">
      <c r="A30" s="5"/>
      <c r="B30" s="5"/>
      <c r="C30" s="16" t="s">
        <v>52</v>
      </c>
      <c r="D30" s="28">
        <f t="shared" si="0"/>
        <v>0</v>
      </c>
      <c r="E30" s="3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4" customFormat="1" ht="13.5" customHeight="1" thickBot="1" thickTop="1">
      <c r="A31" s="5"/>
      <c r="B31" s="5"/>
      <c r="C31" s="25" t="s">
        <v>71</v>
      </c>
      <c r="D31" s="26">
        <f>SUM(D18:D30)</f>
        <v>5</v>
      </c>
      <c r="E31" s="3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4" customFormat="1" ht="13.5" customHeight="1" thickTop="1">
      <c r="A32" s="5"/>
      <c r="B32" s="5"/>
      <c r="C32" s="27" t="s">
        <v>324</v>
      </c>
      <c r="D32" s="28">
        <f aca="true" t="shared" si="3" ref="D32:D40">COUNTIF($K$9:$K$13,C32)</f>
        <v>0</v>
      </c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4" customFormat="1" ht="13.5" customHeight="1">
      <c r="A33" s="5"/>
      <c r="B33" s="5"/>
      <c r="C33" s="14" t="s">
        <v>332</v>
      </c>
      <c r="D33" s="28">
        <f t="shared" si="3"/>
        <v>0</v>
      </c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3:39" s="5" customFormat="1" ht="12.75">
      <c r="C34" s="14" t="s">
        <v>325</v>
      </c>
      <c r="D34" s="28">
        <f t="shared" si="3"/>
        <v>0</v>
      </c>
      <c r="E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3:39" s="5" customFormat="1" ht="12.75">
      <c r="C35" s="14" t="s">
        <v>326</v>
      </c>
      <c r="D35" s="28">
        <f t="shared" si="3"/>
        <v>0</v>
      </c>
      <c r="E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3:39" s="5" customFormat="1" ht="12.75">
      <c r="C36" s="14" t="s">
        <v>333</v>
      </c>
      <c r="D36" s="28">
        <f t="shared" si="3"/>
        <v>0</v>
      </c>
      <c r="E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3:39" s="5" customFormat="1" ht="12.75">
      <c r="C37" s="14" t="s">
        <v>72</v>
      </c>
      <c r="D37" s="28">
        <f t="shared" si="3"/>
        <v>0</v>
      </c>
      <c r="E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3:39" s="5" customFormat="1" ht="12.75">
      <c r="C38" s="14" t="s">
        <v>73</v>
      </c>
      <c r="D38" s="28">
        <f t="shared" si="3"/>
        <v>0</v>
      </c>
      <c r="E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3:39" s="5" customFormat="1" ht="12.75">
      <c r="C39" s="14" t="s">
        <v>334</v>
      </c>
      <c r="D39" s="28">
        <f t="shared" si="3"/>
        <v>0</v>
      </c>
      <c r="E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3:39" s="5" customFormat="1" ht="13.5" thickBot="1">
      <c r="C40" s="16" t="s">
        <v>74</v>
      </c>
      <c r="D40" s="28">
        <f t="shared" si="3"/>
        <v>0</v>
      </c>
      <c r="E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3:39" s="5" customFormat="1" ht="13.5" thickBot="1" thickTop="1">
      <c r="C41" s="25" t="s">
        <v>75</v>
      </c>
      <c r="D41" s="26">
        <f>SUM(D32:D40)</f>
        <v>0</v>
      </c>
      <c r="E41" s="35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3:39" s="5" customFormat="1" ht="13.5" thickBot="1" thickTop="1">
      <c r="C42" s="29" t="s">
        <v>76</v>
      </c>
      <c r="D42" s="30">
        <f>D31+D41</f>
        <v>5</v>
      </c>
      <c r="E42" s="35"/>
      <c r="F42" s="5">
        <f>IF(D42=A14,"","おかしいぞ～？")</f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4:39" s="5" customFormat="1" ht="13.5" thickTop="1">
      <c r="D43" s="3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</sheetData>
  <sheetProtection/>
  <mergeCells count="3">
    <mergeCell ref="N19:N22"/>
    <mergeCell ref="N23:N26"/>
    <mergeCell ref="B4:D4"/>
  </mergeCells>
  <conditionalFormatting sqref="N9:N11">
    <cfRule type="cellIs" priority="82" dxfId="193" operator="notEqual" stopIfTrue="1">
      <formula>E9*F9</formula>
    </cfRule>
  </conditionalFormatting>
  <conditionalFormatting sqref="N13">
    <cfRule type="cellIs" priority="34" dxfId="193" operator="notEqual" stopIfTrue="1">
      <formula>E13*F13</formula>
    </cfRule>
  </conditionalFormatting>
  <conditionalFormatting sqref="N11">
    <cfRule type="cellIs" priority="32" dxfId="193" operator="notEqual" stopIfTrue="1">
      <formula>E11*F11</formula>
    </cfRule>
  </conditionalFormatting>
  <conditionalFormatting sqref="N11">
    <cfRule type="cellIs" priority="30" dxfId="193" operator="notEqual" stopIfTrue="1">
      <formula>E11*F11</formula>
    </cfRule>
  </conditionalFormatting>
  <conditionalFormatting sqref="N11">
    <cfRule type="cellIs" priority="28" dxfId="193" operator="notEqual" stopIfTrue="1">
      <formula>E11*F11</formula>
    </cfRule>
  </conditionalFormatting>
  <conditionalFormatting sqref="N11">
    <cfRule type="cellIs" priority="26" dxfId="193" operator="notEqual" stopIfTrue="1">
      <formula>E11*F11</formula>
    </cfRule>
  </conditionalFormatting>
  <conditionalFormatting sqref="N11">
    <cfRule type="cellIs" priority="24" dxfId="193" operator="notEqual" stopIfTrue="1">
      <formula>E11*F11</formula>
    </cfRule>
  </conditionalFormatting>
  <conditionalFormatting sqref="N11">
    <cfRule type="cellIs" priority="22" dxfId="193" operator="notEqual" stopIfTrue="1">
      <formula>E11*F11</formula>
    </cfRule>
  </conditionalFormatting>
  <conditionalFormatting sqref="N11">
    <cfRule type="cellIs" priority="20" dxfId="193" operator="notEqual" stopIfTrue="1">
      <formula>E11*F11</formula>
    </cfRule>
  </conditionalFormatting>
  <conditionalFormatting sqref="N11">
    <cfRule type="cellIs" priority="18" dxfId="193" operator="notEqual" stopIfTrue="1">
      <formula>E11*F11</formula>
    </cfRule>
  </conditionalFormatting>
  <conditionalFormatting sqref="N11">
    <cfRule type="cellIs" priority="16" dxfId="193" operator="notEqual" stopIfTrue="1">
      <formula>E11*F11</formula>
    </cfRule>
  </conditionalFormatting>
  <conditionalFormatting sqref="N11">
    <cfRule type="cellIs" priority="14" dxfId="193" operator="notEqual" stopIfTrue="1">
      <formula>E11*F11</formula>
    </cfRule>
  </conditionalFormatting>
  <conditionalFormatting sqref="N11">
    <cfRule type="cellIs" priority="12" dxfId="193" operator="notEqual" stopIfTrue="1">
      <formula>E11*F11</formula>
    </cfRule>
  </conditionalFormatting>
  <conditionalFormatting sqref="N11">
    <cfRule type="cellIs" priority="10" dxfId="193" operator="notEqual" stopIfTrue="1">
      <formula>E11*F11</formula>
    </cfRule>
  </conditionalFormatting>
  <conditionalFormatting sqref="N11">
    <cfRule type="cellIs" priority="8" dxfId="193" operator="notEqual" stopIfTrue="1">
      <formula>E11*F11</formula>
    </cfRule>
  </conditionalFormatting>
  <conditionalFormatting sqref="N11">
    <cfRule type="cellIs" priority="6" dxfId="193" operator="notEqual" stopIfTrue="1">
      <formula>E11*F11</formula>
    </cfRule>
  </conditionalFormatting>
  <conditionalFormatting sqref="N11">
    <cfRule type="cellIs" priority="4" dxfId="193" operator="notEqual" stopIfTrue="1">
      <formula>E11*F11</formula>
    </cfRule>
  </conditionalFormatting>
  <conditionalFormatting sqref="N11">
    <cfRule type="cellIs" priority="2" dxfId="193" operator="notEqual" stopIfTrue="1">
      <formula>E11*F11</formula>
    </cfRule>
  </conditionalFormatting>
  <conditionalFormatting sqref="N12">
    <cfRule type="cellIs" priority="1" dxfId="193" operator="notEqual" stopIfTrue="1">
      <formula>E12*F12</formula>
    </cfRule>
  </conditionalFormatting>
  <dataValidations count="1">
    <dataValidation type="list" allowBlank="1" showInputMessage="1" showErrorMessage="1" sqref="Q13:Q14 Q9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  <colBreaks count="1" manualBreakCount="1">
    <brk id="8" max="1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69" zoomScaleSheetLayoutView="69" zoomScalePageLayoutView="0" workbookViewId="0" topLeftCell="A7">
      <pane xSplit="2" topLeftCell="C1" activePane="topRight" state="frozen"/>
      <selection pane="topLeft" activeCell="D31" sqref="D31"/>
      <selection pane="topRight" activeCell="J11" sqref="J11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25390625" style="52" customWidth="1"/>
    <col min="7" max="8" width="10.625" style="52" customWidth="1"/>
    <col min="9" max="9" width="9.00390625" style="52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35.375" style="52" bestFit="1" customWidth="1"/>
    <col min="16" max="16" width="9.00390625" style="52" customWidth="1"/>
    <col min="17" max="17" width="12.25390625" style="52" bestFit="1" customWidth="1"/>
    <col min="18" max="18" width="5.00390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5" t="s">
        <v>989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64" t="str">
        <f>"〔施設"&amp;C5&amp;"（公立"&amp;C6&amp;"、"&amp;"私立"&amp;C7&amp;"）"&amp;"  定員"&amp;E5&amp;"（公立"&amp;E6&amp;"、私立"&amp;E7&amp;"）〕"</f>
        <v>〔施設9（公立0、私立9）  定員1590（公立0、私立1590）〕</v>
      </c>
      <c r="C4" s="864"/>
      <c r="D4" s="865"/>
      <c r="E4" s="50"/>
      <c r="F4" s="50">
        <f>IF(N18=E5,"","おかしいぞ～？")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9</v>
      </c>
      <c r="D5" s="57" t="s">
        <v>8</v>
      </c>
      <c r="E5" s="58">
        <f>E6+E7</f>
        <v>1590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COUNTIF($P$9:$P$17,B6)</f>
        <v>0</v>
      </c>
      <c r="D6" s="57" t="s">
        <v>9</v>
      </c>
      <c r="E6" s="58">
        <f>SUMIF($P$9:$P$17,D6,$N$9:$N$17)</f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COUNTIF($P$9:$P$17,B7)</f>
        <v>9</v>
      </c>
      <c r="D7" s="61" t="s">
        <v>10</v>
      </c>
      <c r="E7" s="62">
        <f>SUMIF($P$9:$P$17,D7,$N$9:$N$17)</f>
        <v>1590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16</v>
      </c>
      <c r="E8" s="100" t="s">
        <v>1145</v>
      </c>
      <c r="F8" s="100" t="s">
        <v>1138</v>
      </c>
      <c r="G8" s="99" t="s">
        <v>30</v>
      </c>
      <c r="H8" s="101" t="s">
        <v>31</v>
      </c>
      <c r="I8" s="102" t="s">
        <v>32</v>
      </c>
      <c r="J8" s="103" t="s">
        <v>296</v>
      </c>
      <c r="K8" s="103" t="s">
        <v>297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s="5" customFormat="1" ht="42" customHeight="1">
      <c r="A9" s="120" t="s">
        <v>465</v>
      </c>
      <c r="B9" s="121" t="s">
        <v>745</v>
      </c>
      <c r="C9" s="122" t="str">
        <f aca="true" t="shared" si="0" ref="C9:C15">K9&amp;L9</f>
        <v>下関市桜山町1番1号</v>
      </c>
      <c r="D9" s="123">
        <v>24198</v>
      </c>
      <c r="E9" s="206">
        <v>40</v>
      </c>
      <c r="F9" s="170">
        <v>2</v>
      </c>
      <c r="G9" s="137" t="s">
        <v>650</v>
      </c>
      <c r="H9" s="832" t="s">
        <v>1908</v>
      </c>
      <c r="I9" s="106" t="s">
        <v>151</v>
      </c>
      <c r="J9" s="107" t="s">
        <v>152</v>
      </c>
      <c r="K9" s="107" t="s">
        <v>35</v>
      </c>
      <c r="L9" s="108" t="s">
        <v>462</v>
      </c>
      <c r="M9" s="171">
        <v>10</v>
      </c>
      <c r="N9" s="172">
        <f>E9*F9+M9</f>
        <v>90</v>
      </c>
      <c r="O9" s="108" t="s">
        <v>463</v>
      </c>
      <c r="P9" s="109" t="str">
        <f>IF(Q9="","",IF(OR(Q9="国",Q9="県",Q9="市町",Q9="組合その他"),"（公立）","（私立）"))</f>
        <v>（私立）</v>
      </c>
      <c r="Q9" s="110" t="s">
        <v>63</v>
      </c>
    </row>
    <row r="10" spans="1:17" s="521" customFormat="1" ht="42" customHeight="1">
      <c r="A10" s="126" t="s">
        <v>466</v>
      </c>
      <c r="B10" s="127" t="s">
        <v>153</v>
      </c>
      <c r="C10" s="128" t="str">
        <f t="shared" si="0"/>
        <v>下関市向洋町1-1-1</v>
      </c>
      <c r="D10" s="129">
        <v>38443</v>
      </c>
      <c r="E10" s="130">
        <v>100</v>
      </c>
      <c r="F10" s="826">
        <v>4</v>
      </c>
      <c r="G10" s="139" t="s">
        <v>1770</v>
      </c>
      <c r="H10" s="182"/>
      <c r="I10" s="132" t="s">
        <v>151</v>
      </c>
      <c r="J10" s="133" t="s">
        <v>152</v>
      </c>
      <c r="K10" s="133" t="s">
        <v>35</v>
      </c>
      <c r="L10" s="134" t="s">
        <v>1119</v>
      </c>
      <c r="M10" s="173"/>
      <c r="N10" s="174">
        <f>E10*F10+M10</f>
        <v>400</v>
      </c>
      <c r="O10" s="134" t="s">
        <v>1120</v>
      </c>
      <c r="P10" s="135" t="str">
        <f>IF(Q10="","",IF(OR(Q10="国",Q10="県",Q10="市町",Q10="組合その他"),"（公立）","（私立）"))</f>
        <v>（私立）</v>
      </c>
      <c r="Q10" s="136" t="s">
        <v>63</v>
      </c>
    </row>
    <row r="11" spans="1:17" s="5" customFormat="1" ht="60.75" customHeight="1">
      <c r="A11" s="126" t="s">
        <v>1419</v>
      </c>
      <c r="B11" s="127" t="s">
        <v>272</v>
      </c>
      <c r="C11" s="128" t="str">
        <f t="shared" si="0"/>
        <v>下関市一の宮学園町2番1号</v>
      </c>
      <c r="D11" s="129">
        <v>39904</v>
      </c>
      <c r="E11" s="130">
        <v>40</v>
      </c>
      <c r="F11" s="826">
        <v>4</v>
      </c>
      <c r="G11" s="139" t="s">
        <v>647</v>
      </c>
      <c r="H11" s="182"/>
      <c r="I11" s="132" t="s">
        <v>151</v>
      </c>
      <c r="J11" s="133" t="s">
        <v>152</v>
      </c>
      <c r="K11" s="133" t="s">
        <v>96</v>
      </c>
      <c r="L11" s="134" t="s">
        <v>319</v>
      </c>
      <c r="M11" s="173"/>
      <c r="N11" s="174">
        <f aca="true" t="shared" si="1" ref="N11:N17">E11*F11+M11</f>
        <v>160</v>
      </c>
      <c r="O11" s="134" t="s">
        <v>1505</v>
      </c>
      <c r="P11" s="135" t="s">
        <v>10</v>
      </c>
      <c r="Q11" s="136" t="s">
        <v>63</v>
      </c>
    </row>
    <row r="12" spans="1:17" s="5" customFormat="1" ht="42" customHeight="1">
      <c r="A12" s="126" t="s">
        <v>467</v>
      </c>
      <c r="B12" s="127" t="s">
        <v>539</v>
      </c>
      <c r="C12" s="128" t="str">
        <f t="shared" si="0"/>
        <v>宇部市文京台2丁目1番1号</v>
      </c>
      <c r="D12" s="129">
        <v>23778</v>
      </c>
      <c r="E12" s="130">
        <v>50</v>
      </c>
      <c r="F12" s="826">
        <v>2</v>
      </c>
      <c r="G12" s="139" t="s">
        <v>1506</v>
      </c>
      <c r="H12" s="833" t="s">
        <v>1507</v>
      </c>
      <c r="I12" s="132" t="s">
        <v>151</v>
      </c>
      <c r="J12" s="133" t="s">
        <v>531</v>
      </c>
      <c r="K12" s="133" t="s">
        <v>37</v>
      </c>
      <c r="L12" s="134" t="s">
        <v>1121</v>
      </c>
      <c r="M12" s="173"/>
      <c r="N12" s="174">
        <f t="shared" si="1"/>
        <v>100</v>
      </c>
      <c r="O12" s="134" t="s">
        <v>154</v>
      </c>
      <c r="P12" s="135" t="str">
        <f aca="true" t="shared" si="2" ref="P12:P17">IF(Q12="","",IF(OR(Q12="国",Q12="県",Q12="市町",Q12="組合その他"),"（公立）","（私立）"))</f>
        <v>（私立）</v>
      </c>
      <c r="Q12" s="136" t="s">
        <v>63</v>
      </c>
    </row>
    <row r="13" spans="1:17" s="5" customFormat="1" ht="42" customHeight="1">
      <c r="A13" s="126" t="s">
        <v>1508</v>
      </c>
      <c r="B13" s="127" t="s">
        <v>450</v>
      </c>
      <c r="C13" s="128" t="str">
        <f t="shared" si="0"/>
        <v>山口市小郡みらい町一丁目7-1</v>
      </c>
      <c r="D13" s="129">
        <v>27059</v>
      </c>
      <c r="E13" s="130">
        <v>80</v>
      </c>
      <c r="F13" s="826">
        <v>2</v>
      </c>
      <c r="G13" s="139" t="s">
        <v>455</v>
      </c>
      <c r="H13" s="182"/>
      <c r="I13" s="132" t="s">
        <v>151</v>
      </c>
      <c r="J13" s="133" t="s">
        <v>130</v>
      </c>
      <c r="K13" s="133" t="s">
        <v>141</v>
      </c>
      <c r="L13" s="134" t="s">
        <v>357</v>
      </c>
      <c r="M13" s="173"/>
      <c r="N13" s="174">
        <f t="shared" si="1"/>
        <v>160</v>
      </c>
      <c r="O13" s="134" t="s">
        <v>156</v>
      </c>
      <c r="P13" s="135" t="str">
        <f t="shared" si="2"/>
        <v>（私立）</v>
      </c>
      <c r="Q13" s="136" t="s">
        <v>63</v>
      </c>
    </row>
    <row r="14" spans="1:17" s="5" customFormat="1" ht="42" customHeight="1">
      <c r="A14" s="126" t="s">
        <v>1001</v>
      </c>
      <c r="B14" s="127" t="s">
        <v>450</v>
      </c>
      <c r="C14" s="128" t="str">
        <f t="shared" si="0"/>
        <v>山口市小郡みらい町一丁目7-1</v>
      </c>
      <c r="D14" s="129">
        <v>39171</v>
      </c>
      <c r="E14" s="130">
        <v>70</v>
      </c>
      <c r="F14" s="826">
        <v>4</v>
      </c>
      <c r="G14" s="139" t="s">
        <v>651</v>
      </c>
      <c r="H14" s="182"/>
      <c r="I14" s="132" t="s">
        <v>151</v>
      </c>
      <c r="J14" s="133" t="s">
        <v>130</v>
      </c>
      <c r="K14" s="133" t="s">
        <v>141</v>
      </c>
      <c r="L14" s="134" t="s">
        <v>357</v>
      </c>
      <c r="M14" s="173"/>
      <c r="N14" s="174">
        <f t="shared" si="1"/>
        <v>280</v>
      </c>
      <c r="O14" s="134" t="s">
        <v>1509</v>
      </c>
      <c r="P14" s="135" t="str">
        <f t="shared" si="2"/>
        <v>（私立）</v>
      </c>
      <c r="Q14" s="136" t="s">
        <v>63</v>
      </c>
    </row>
    <row r="15" spans="1:17" s="5" customFormat="1" ht="61.5" customHeight="1">
      <c r="A15" s="126" t="s">
        <v>1568</v>
      </c>
      <c r="B15" s="127" t="s">
        <v>1122</v>
      </c>
      <c r="C15" s="128" t="str">
        <f t="shared" si="0"/>
        <v>萩市椿東浦田5000</v>
      </c>
      <c r="D15" s="129">
        <v>39171</v>
      </c>
      <c r="E15" s="130">
        <v>40</v>
      </c>
      <c r="F15" s="826">
        <v>4</v>
      </c>
      <c r="G15" s="139" t="s">
        <v>649</v>
      </c>
      <c r="H15" s="182"/>
      <c r="I15" s="132" t="s">
        <v>151</v>
      </c>
      <c r="J15" s="133" t="s">
        <v>534</v>
      </c>
      <c r="K15" s="133" t="s">
        <v>95</v>
      </c>
      <c r="L15" s="134" t="s">
        <v>157</v>
      </c>
      <c r="M15" s="173"/>
      <c r="N15" s="174">
        <f t="shared" si="1"/>
        <v>160</v>
      </c>
      <c r="O15" s="134" t="s">
        <v>1569</v>
      </c>
      <c r="P15" s="135" t="str">
        <f t="shared" si="2"/>
        <v>（私立）</v>
      </c>
      <c r="Q15" s="136" t="s">
        <v>63</v>
      </c>
    </row>
    <row r="16" spans="1:17" s="5" customFormat="1" ht="42" customHeight="1">
      <c r="A16" s="126" t="s">
        <v>1510</v>
      </c>
      <c r="B16" s="127" t="s">
        <v>1511</v>
      </c>
      <c r="C16" s="128" t="str">
        <f>K16&amp;L16</f>
        <v>防府市大字台道11346-2</v>
      </c>
      <c r="D16" s="129">
        <v>25182</v>
      </c>
      <c r="E16" s="130" t="s">
        <v>155</v>
      </c>
      <c r="F16" s="826">
        <v>2</v>
      </c>
      <c r="G16" s="139" t="s">
        <v>652</v>
      </c>
      <c r="H16" s="182"/>
      <c r="I16" s="132" t="s">
        <v>151</v>
      </c>
      <c r="J16" s="133" t="s">
        <v>1179</v>
      </c>
      <c r="K16" s="133" t="s">
        <v>23</v>
      </c>
      <c r="L16" s="134" t="s">
        <v>1512</v>
      </c>
      <c r="M16" s="173"/>
      <c r="N16" s="174">
        <f t="shared" si="1"/>
        <v>100</v>
      </c>
      <c r="O16" s="134" t="s">
        <v>158</v>
      </c>
      <c r="P16" s="135" t="str">
        <f t="shared" si="2"/>
        <v>（私立）</v>
      </c>
      <c r="Q16" s="136" t="s">
        <v>63</v>
      </c>
    </row>
    <row r="17" spans="1:17" s="5" customFormat="1" ht="42" customHeight="1">
      <c r="A17" s="140" t="s">
        <v>1513</v>
      </c>
      <c r="B17" s="111" t="s">
        <v>1514</v>
      </c>
      <c r="C17" s="112" t="str">
        <f>K17&amp;L17</f>
        <v>岩国市尾津町2-24-18</v>
      </c>
      <c r="D17" s="142">
        <v>25928</v>
      </c>
      <c r="E17" s="143">
        <v>70</v>
      </c>
      <c r="F17" s="175">
        <v>2</v>
      </c>
      <c r="G17" s="141" t="s">
        <v>653</v>
      </c>
      <c r="H17" s="183"/>
      <c r="I17" s="115" t="s">
        <v>151</v>
      </c>
      <c r="J17" s="116" t="s">
        <v>426</v>
      </c>
      <c r="K17" s="116" t="s">
        <v>25</v>
      </c>
      <c r="L17" s="117" t="s">
        <v>464</v>
      </c>
      <c r="M17" s="176"/>
      <c r="N17" s="177">
        <f t="shared" si="1"/>
        <v>140</v>
      </c>
      <c r="O17" s="117" t="s">
        <v>159</v>
      </c>
      <c r="P17" s="118" t="str">
        <f t="shared" si="2"/>
        <v>（私立）</v>
      </c>
      <c r="Q17" s="119" t="s">
        <v>63</v>
      </c>
    </row>
    <row r="18" spans="1:17" ht="12.75">
      <c r="A18" s="53">
        <f>COUNTA(A9:A17)</f>
        <v>9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53">
        <f>SUM(N9:N17)</f>
        <v>1590</v>
      </c>
      <c r="O18" s="733"/>
      <c r="P18" s="733"/>
      <c r="Q18" s="733"/>
    </row>
    <row r="19" spans="1:17" ht="12.75">
      <c r="A19" s="72" t="s">
        <v>65</v>
      </c>
      <c r="B19" s="733"/>
      <c r="C19" s="733"/>
      <c r="D19" s="733"/>
      <c r="E19" s="733"/>
      <c r="F19" s="733"/>
      <c r="G19" s="733"/>
      <c r="H19" s="733"/>
      <c r="I19" s="733"/>
      <c r="J19" s="53"/>
      <c r="K19" s="733"/>
      <c r="L19" s="733"/>
      <c r="M19" s="733"/>
      <c r="N19" s="72" t="s">
        <v>67</v>
      </c>
      <c r="O19" s="733"/>
      <c r="P19" s="733"/>
      <c r="Q19" s="733"/>
    </row>
    <row r="20" spans="1:17" ht="13.5" thickBot="1">
      <c r="A20" s="733"/>
      <c r="B20" s="733"/>
      <c r="C20" s="73" t="s">
        <v>66</v>
      </c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" t="s">
        <v>68</v>
      </c>
      <c r="O20" s="733"/>
      <c r="P20" s="733"/>
      <c r="Q20" s="733"/>
    </row>
    <row r="21" spans="1:17" ht="13.5" thickTop="1">
      <c r="A21" s="733"/>
      <c r="B21" s="733"/>
      <c r="C21" s="74" t="s">
        <v>96</v>
      </c>
      <c r="D21" s="75">
        <f aca="true" t="shared" si="3" ref="D21:D33">COUNTIF($K$9:$K$17,C21)</f>
        <v>3</v>
      </c>
      <c r="E21" s="184"/>
      <c r="F21" s="733"/>
      <c r="G21" s="733"/>
      <c r="H21" s="733"/>
      <c r="I21" s="733"/>
      <c r="J21" s="733"/>
      <c r="K21" s="733"/>
      <c r="L21" s="733"/>
      <c r="M21" s="733"/>
      <c r="N21" s="76"/>
      <c r="O21" s="77" t="s">
        <v>56</v>
      </c>
      <c r="P21" s="77" t="s">
        <v>7</v>
      </c>
      <c r="Q21" s="78" t="s">
        <v>34</v>
      </c>
    </row>
    <row r="22" spans="1:17" ht="12.75">
      <c r="A22" s="733"/>
      <c r="B22" s="733"/>
      <c r="C22" s="79" t="s">
        <v>100</v>
      </c>
      <c r="D22" s="737">
        <f t="shared" si="3"/>
        <v>1</v>
      </c>
      <c r="E22" s="184"/>
      <c r="F22" s="733"/>
      <c r="G22" s="733"/>
      <c r="H22" s="733"/>
      <c r="I22" s="733"/>
      <c r="J22" s="733"/>
      <c r="K22" s="733"/>
      <c r="L22" s="733"/>
      <c r="M22" s="733"/>
      <c r="N22" s="834" t="s">
        <v>9</v>
      </c>
      <c r="O22" s="81" t="s">
        <v>57</v>
      </c>
      <c r="P22" s="81">
        <f>COUNTIF($Q$9:$Q$17,O22)</f>
        <v>0</v>
      </c>
      <c r="Q22" s="82">
        <f aca="true" t="shared" si="4" ref="Q22:Q29">SUMIF($Q$9:$Q$17,O22,$N$9:$N$17)</f>
        <v>0</v>
      </c>
    </row>
    <row r="23" spans="1:17" ht="12.75">
      <c r="A23" s="733"/>
      <c r="B23" s="733"/>
      <c r="C23" s="79" t="s">
        <v>69</v>
      </c>
      <c r="D23" s="737">
        <f t="shared" si="3"/>
        <v>2</v>
      </c>
      <c r="E23" s="184"/>
      <c r="F23" s="733"/>
      <c r="G23" s="733"/>
      <c r="H23" s="733"/>
      <c r="I23" s="733"/>
      <c r="J23" s="733"/>
      <c r="K23" s="733"/>
      <c r="L23" s="733"/>
      <c r="M23" s="733"/>
      <c r="N23" s="835"/>
      <c r="O23" s="81" t="s">
        <v>58</v>
      </c>
      <c r="P23" s="81">
        <f aca="true" t="shared" si="5" ref="P23:P29">COUNTIF($Q$9:$Q$17,O23)</f>
        <v>0</v>
      </c>
      <c r="Q23" s="82">
        <f t="shared" si="4"/>
        <v>0</v>
      </c>
    </row>
    <row r="24" spans="1:17" ht="12.75">
      <c r="A24" s="733"/>
      <c r="B24" s="733"/>
      <c r="C24" s="79" t="s">
        <v>95</v>
      </c>
      <c r="D24" s="737">
        <f t="shared" si="3"/>
        <v>1</v>
      </c>
      <c r="E24" s="184"/>
      <c r="F24" s="733"/>
      <c r="G24" s="733"/>
      <c r="H24" s="733"/>
      <c r="I24" s="733"/>
      <c r="J24" s="733"/>
      <c r="K24" s="733"/>
      <c r="L24" s="733"/>
      <c r="M24" s="733"/>
      <c r="N24" s="835"/>
      <c r="O24" s="81" t="s">
        <v>59</v>
      </c>
      <c r="P24" s="81">
        <f t="shared" si="5"/>
        <v>0</v>
      </c>
      <c r="Q24" s="82">
        <f t="shared" si="4"/>
        <v>0</v>
      </c>
    </row>
    <row r="25" spans="1:17" ht="13.5" thickBot="1">
      <c r="A25" s="733"/>
      <c r="B25" s="733"/>
      <c r="C25" s="79" t="s">
        <v>125</v>
      </c>
      <c r="D25" s="737">
        <f t="shared" si="3"/>
        <v>1</v>
      </c>
      <c r="E25" s="184"/>
      <c r="F25" s="733"/>
      <c r="G25" s="733"/>
      <c r="H25" s="733"/>
      <c r="I25" s="733"/>
      <c r="J25" s="733"/>
      <c r="K25" s="733"/>
      <c r="L25" s="733"/>
      <c r="M25" s="733"/>
      <c r="N25" s="836"/>
      <c r="O25" s="83" t="s">
        <v>60</v>
      </c>
      <c r="P25" s="83">
        <f t="shared" si="5"/>
        <v>0</v>
      </c>
      <c r="Q25" s="84">
        <f t="shared" si="4"/>
        <v>0</v>
      </c>
    </row>
    <row r="26" spans="1:17" ht="13.5" thickTop="1">
      <c r="A26" s="733"/>
      <c r="B26" s="733"/>
      <c r="C26" s="79" t="s">
        <v>13</v>
      </c>
      <c r="D26" s="737">
        <f t="shared" si="3"/>
        <v>0</v>
      </c>
      <c r="E26" s="184"/>
      <c r="F26" s="733"/>
      <c r="G26" s="733"/>
      <c r="H26" s="733"/>
      <c r="I26" s="733"/>
      <c r="J26" s="733"/>
      <c r="K26" s="733"/>
      <c r="L26" s="733"/>
      <c r="M26" s="733"/>
      <c r="N26" s="835" t="s">
        <v>10</v>
      </c>
      <c r="O26" s="85" t="s">
        <v>61</v>
      </c>
      <c r="P26" s="85">
        <f t="shared" si="5"/>
        <v>0</v>
      </c>
      <c r="Q26" s="86">
        <f t="shared" si="4"/>
        <v>0</v>
      </c>
    </row>
    <row r="27" spans="1:17" ht="12.75">
      <c r="A27" s="733"/>
      <c r="B27" s="733"/>
      <c r="C27" s="79" t="s">
        <v>45</v>
      </c>
      <c r="D27" s="737">
        <f t="shared" si="3"/>
        <v>1</v>
      </c>
      <c r="E27" s="184"/>
      <c r="F27" s="733"/>
      <c r="G27" s="733"/>
      <c r="H27" s="733"/>
      <c r="I27" s="733"/>
      <c r="J27" s="733"/>
      <c r="K27" s="733"/>
      <c r="L27" s="733"/>
      <c r="M27" s="733"/>
      <c r="N27" s="835"/>
      <c r="O27" s="81" t="s">
        <v>62</v>
      </c>
      <c r="P27" s="81">
        <f t="shared" si="5"/>
        <v>0</v>
      </c>
      <c r="Q27" s="82">
        <f t="shared" si="4"/>
        <v>0</v>
      </c>
    </row>
    <row r="28" spans="1:17" ht="12.75">
      <c r="A28" s="733"/>
      <c r="B28" s="733"/>
      <c r="C28" s="79" t="s">
        <v>123</v>
      </c>
      <c r="D28" s="737">
        <f t="shared" si="3"/>
        <v>0</v>
      </c>
      <c r="E28" s="184"/>
      <c r="F28" s="733"/>
      <c r="G28" s="733"/>
      <c r="H28" s="733"/>
      <c r="I28" s="733"/>
      <c r="J28" s="733"/>
      <c r="K28" s="733"/>
      <c r="L28" s="733"/>
      <c r="M28" s="733"/>
      <c r="N28" s="835"/>
      <c r="O28" s="81" t="s">
        <v>63</v>
      </c>
      <c r="P28" s="81">
        <f t="shared" si="5"/>
        <v>9</v>
      </c>
      <c r="Q28" s="82">
        <f>SUMIF($Q$9:$Q$17,O28,$N$9:$N$17)</f>
        <v>1590</v>
      </c>
    </row>
    <row r="29" spans="1:17" ht="13.5" thickBot="1">
      <c r="A29" s="733"/>
      <c r="B29" s="733"/>
      <c r="C29" s="79" t="s">
        <v>99</v>
      </c>
      <c r="D29" s="737">
        <f t="shared" si="3"/>
        <v>0</v>
      </c>
      <c r="E29" s="184"/>
      <c r="F29" s="733"/>
      <c r="G29" s="733"/>
      <c r="H29" s="733"/>
      <c r="I29" s="733"/>
      <c r="J29" s="733"/>
      <c r="K29" s="733"/>
      <c r="L29" s="733"/>
      <c r="M29" s="733"/>
      <c r="N29" s="837"/>
      <c r="O29" s="87" t="s">
        <v>64</v>
      </c>
      <c r="P29" s="87">
        <f t="shared" si="5"/>
        <v>0</v>
      </c>
      <c r="Q29" s="88">
        <f t="shared" si="4"/>
        <v>0</v>
      </c>
    </row>
    <row r="30" spans="1:17" ht="13.5" thickTop="1">
      <c r="A30" s="733"/>
      <c r="B30" s="733"/>
      <c r="C30" s="79" t="s">
        <v>101</v>
      </c>
      <c r="D30" s="737">
        <f t="shared" si="3"/>
        <v>0</v>
      </c>
      <c r="E30" s="184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89">
        <f>SUM(P22:P29)</f>
        <v>9</v>
      </c>
      <c r="Q30" s="89">
        <f>SUM(Q22:Q29)</f>
        <v>1590</v>
      </c>
    </row>
    <row r="31" spans="1:17" ht="12.75">
      <c r="A31" s="733"/>
      <c r="B31" s="733"/>
      <c r="C31" s="79" t="s">
        <v>70</v>
      </c>
      <c r="D31" s="737">
        <f t="shared" si="3"/>
        <v>0</v>
      </c>
      <c r="E31" s="184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</row>
    <row r="32" spans="1:18" s="53" customFormat="1" ht="13.5" customHeight="1">
      <c r="A32" s="733"/>
      <c r="B32" s="733"/>
      <c r="C32" s="79" t="s">
        <v>126</v>
      </c>
      <c r="D32" s="737">
        <f t="shared" si="3"/>
        <v>0</v>
      </c>
      <c r="E32" s="184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52"/>
    </row>
    <row r="33" spans="1:18" s="53" customFormat="1" ht="13.5" customHeight="1" thickBot="1">
      <c r="A33" s="733"/>
      <c r="B33" s="733"/>
      <c r="C33" s="738" t="s">
        <v>52</v>
      </c>
      <c r="D33" s="91">
        <f t="shared" si="3"/>
        <v>0</v>
      </c>
      <c r="E33" s="184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52"/>
    </row>
    <row r="34" spans="1:18" s="53" customFormat="1" ht="13.5" customHeight="1" thickBot="1" thickTop="1">
      <c r="A34" s="733"/>
      <c r="B34" s="733"/>
      <c r="C34" s="92" t="s">
        <v>71</v>
      </c>
      <c r="D34" s="93">
        <f>SUM(D21:D33)</f>
        <v>9</v>
      </c>
      <c r="E34" s="185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52"/>
    </row>
    <row r="35" spans="1:18" s="53" customFormat="1" ht="13.5" customHeight="1" thickTop="1">
      <c r="A35" s="733"/>
      <c r="B35" s="733"/>
      <c r="C35" s="94" t="s">
        <v>324</v>
      </c>
      <c r="D35" s="95">
        <f aca="true" t="shared" si="6" ref="D35:D43">COUNTIF($K$9:$K$17,C35)</f>
        <v>0</v>
      </c>
      <c r="E35" s="184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52"/>
    </row>
    <row r="36" spans="1:18" s="53" customFormat="1" ht="13.5" customHeight="1">
      <c r="A36" s="733"/>
      <c r="B36" s="733"/>
      <c r="C36" s="79" t="s">
        <v>332</v>
      </c>
      <c r="D36" s="737">
        <f t="shared" si="6"/>
        <v>0</v>
      </c>
      <c r="E36" s="184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52"/>
    </row>
    <row r="37" spans="1:17" ht="12.75">
      <c r="A37" s="733"/>
      <c r="B37" s="733"/>
      <c r="C37" s="79" t="s">
        <v>325</v>
      </c>
      <c r="D37" s="737">
        <f t="shared" si="6"/>
        <v>0</v>
      </c>
      <c r="E37" s="184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</row>
    <row r="38" spans="1:17" ht="12.75">
      <c r="A38" s="733"/>
      <c r="B38" s="733"/>
      <c r="C38" s="79" t="s">
        <v>326</v>
      </c>
      <c r="D38" s="737">
        <f t="shared" si="6"/>
        <v>0</v>
      </c>
      <c r="E38" s="184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</row>
    <row r="39" spans="1:17" ht="12.75">
      <c r="A39" s="733"/>
      <c r="B39" s="733"/>
      <c r="C39" s="79" t="s">
        <v>333</v>
      </c>
      <c r="D39" s="737">
        <f t="shared" si="6"/>
        <v>0</v>
      </c>
      <c r="E39" s="184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</row>
    <row r="40" spans="1:17" ht="12.75">
      <c r="A40" s="733"/>
      <c r="B40" s="733"/>
      <c r="C40" s="79" t="s">
        <v>72</v>
      </c>
      <c r="D40" s="737">
        <f t="shared" si="6"/>
        <v>0</v>
      </c>
      <c r="E40" s="184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</row>
    <row r="41" spans="1:17" ht="12.75">
      <c r="A41" s="733"/>
      <c r="B41" s="733"/>
      <c r="C41" s="79" t="s">
        <v>73</v>
      </c>
      <c r="D41" s="737">
        <f t="shared" si="6"/>
        <v>0</v>
      </c>
      <c r="E41" s="184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</row>
    <row r="42" spans="1:17" ht="12.75">
      <c r="A42" s="733"/>
      <c r="B42" s="733"/>
      <c r="C42" s="79" t="s">
        <v>334</v>
      </c>
      <c r="D42" s="737">
        <f t="shared" si="6"/>
        <v>0</v>
      </c>
      <c r="E42" s="184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</row>
    <row r="43" spans="1:17" ht="13.5" thickBot="1">
      <c r="A43" s="733"/>
      <c r="B43" s="733"/>
      <c r="C43" s="738" t="s">
        <v>74</v>
      </c>
      <c r="D43" s="91">
        <f t="shared" si="6"/>
        <v>0</v>
      </c>
      <c r="E43" s="184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</row>
    <row r="44" spans="1:17" ht="13.5" thickBot="1" thickTop="1">
      <c r="A44" s="733"/>
      <c r="B44" s="733"/>
      <c r="C44" s="92" t="s">
        <v>75</v>
      </c>
      <c r="D44" s="93">
        <f>SUM(D35:D43)</f>
        <v>0</v>
      </c>
      <c r="E44" s="185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</row>
    <row r="45" spans="1:17" ht="13.5" thickBot="1" thickTop="1">
      <c r="A45" s="733"/>
      <c r="B45" s="733"/>
      <c r="C45" s="96" t="s">
        <v>76</v>
      </c>
      <c r="D45" s="97">
        <f>D34+D44</f>
        <v>9</v>
      </c>
      <c r="E45" s="185"/>
      <c r="F45" s="733">
        <f>IF(D45=A18,"","おかしいぞ～？")</f>
      </c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</row>
    <row r="46" ht="13.5" thickTop="1"/>
  </sheetData>
  <sheetProtection/>
  <mergeCells count="3">
    <mergeCell ref="N22:N25"/>
    <mergeCell ref="N26:N29"/>
    <mergeCell ref="B4:D4"/>
  </mergeCells>
  <conditionalFormatting sqref="N9 N16:N17">
    <cfRule type="cellIs" priority="8" dxfId="193" operator="notEqual" stopIfTrue="1">
      <formula>E9*F9</formula>
    </cfRule>
  </conditionalFormatting>
  <conditionalFormatting sqref="N9">
    <cfRule type="cellIs" priority="7" dxfId="193" operator="notEqual" stopIfTrue="1">
      <formula>E9*F9</formula>
    </cfRule>
  </conditionalFormatting>
  <conditionalFormatting sqref="N11:N14">
    <cfRule type="cellIs" priority="6" dxfId="193" operator="notEqual" stopIfTrue="1">
      <formula>E11*F11</formula>
    </cfRule>
  </conditionalFormatting>
  <conditionalFormatting sqref="N11:N14">
    <cfRule type="cellIs" priority="5" dxfId="193" operator="notEqual" stopIfTrue="1">
      <formula>E11*F11</formula>
    </cfRule>
  </conditionalFormatting>
  <conditionalFormatting sqref="N15">
    <cfRule type="cellIs" priority="4" dxfId="193" operator="notEqual" stopIfTrue="1">
      <formula>E15*F15</formula>
    </cfRule>
  </conditionalFormatting>
  <conditionalFormatting sqref="N15">
    <cfRule type="cellIs" priority="3" dxfId="193" operator="notEqual" stopIfTrue="1">
      <formula>E15*F15</formula>
    </cfRule>
  </conditionalFormatting>
  <conditionalFormatting sqref="N10">
    <cfRule type="cellIs" priority="2" dxfId="193" operator="notEqual" stopIfTrue="1">
      <formula>E10*F10</formula>
    </cfRule>
  </conditionalFormatting>
  <conditionalFormatting sqref="N10">
    <cfRule type="cellIs" priority="1" dxfId="193" operator="notEqual" stopIfTrue="1">
      <formula>E10*F10</formula>
    </cfRule>
  </conditionalFormatting>
  <dataValidations count="2">
    <dataValidation type="list" allowBlank="1" showInputMessage="1" showErrorMessage="1" sqref="Q15:Q17 Q9:Q12">
      <formula1>#REF!</formula1>
    </dataValidation>
    <dataValidation type="list" allowBlank="1" showInputMessage="1" showErrorMessage="1" sqref="Q13:Q14">
      <formula1>'(16) 保育士養成施設 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1"/>
  <colBreaks count="1" manualBreakCount="1">
    <brk id="8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90" zoomScaleSheetLayoutView="90" zoomScalePageLayoutView="0" workbookViewId="0" topLeftCell="A1">
      <pane xSplit="2" topLeftCell="E1" activePane="topRight" state="frozen"/>
      <selection pane="topLeft" activeCell="D31" sqref="D31"/>
      <selection pane="topRight" activeCell="O9" activeCellId="2" sqref="A9:A11 I9:I11 O9:O11"/>
    </sheetView>
  </sheetViews>
  <sheetFormatPr defaultColWidth="39.375" defaultRowHeight="13.5"/>
  <cols>
    <col min="1" max="2" width="22.375" style="52" customWidth="1"/>
    <col min="3" max="3" width="20.00390625" style="52" customWidth="1"/>
    <col min="4" max="4" width="12.375" style="52" customWidth="1"/>
    <col min="5" max="6" width="6.375" style="52" customWidth="1"/>
    <col min="7" max="7" width="8.625" style="52" customWidth="1"/>
    <col min="8" max="8" width="10.625" style="52" customWidth="1"/>
    <col min="9" max="9" width="9.00390625" style="52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33.75390625" style="52" customWidth="1"/>
    <col min="16" max="16" width="9.00390625" style="52" customWidth="1"/>
    <col min="17" max="17" width="12.25390625" style="52" bestFit="1" customWidth="1"/>
    <col min="18" max="18" width="6.25390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5" t="s">
        <v>990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38" t="str">
        <f>"〔施設"&amp;C5&amp;"（公立"&amp;C6&amp;"、"&amp;"私立"&amp;C7&amp;"）"&amp;"  定員"&amp;E5&amp;"（公立"&amp;E6&amp;"、私立"&amp;E7&amp;"）〕"</f>
        <v>〔施設3（公立3、私立0）  定員552（公立552、私立0）〕</v>
      </c>
      <c r="C4" s="838"/>
      <c r="D4" s="50"/>
      <c r="E4" s="50"/>
      <c r="F4" s="50">
        <f>IF(N12=E5,"","おかしいぞ～？")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3</v>
      </c>
      <c r="D5" s="57" t="s">
        <v>8</v>
      </c>
      <c r="E5" s="58">
        <f>E6+E7</f>
        <v>552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60">
        <f>COUNTIF($P$9:$P$11,B6)</f>
        <v>3</v>
      </c>
      <c r="D6" s="57" t="s">
        <v>9</v>
      </c>
      <c r="E6" s="58">
        <f>SUMIF($P$9:$P$11,D6,$N$9:$N$11)</f>
        <v>552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COUNTIF($P$9:$P$11,B7)</f>
        <v>0</v>
      </c>
      <c r="D7" s="61" t="s">
        <v>10</v>
      </c>
      <c r="E7" s="62">
        <f>SUMIF($P$9:$P$11,D7,$N$9:$N$11)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1153</v>
      </c>
      <c r="E8" s="100" t="s">
        <v>1145</v>
      </c>
      <c r="F8" s="100" t="s">
        <v>1138</v>
      </c>
      <c r="G8" s="99" t="s">
        <v>30</v>
      </c>
      <c r="H8" s="101" t="s">
        <v>31</v>
      </c>
      <c r="I8" s="102" t="s">
        <v>32</v>
      </c>
      <c r="J8" s="103" t="s">
        <v>296</v>
      </c>
      <c r="K8" s="103" t="s">
        <v>297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312" t="s">
        <v>468</v>
      </c>
      <c r="B9" s="291" t="s">
        <v>160</v>
      </c>
      <c r="C9" s="288" t="str">
        <f>K9&amp;L9</f>
        <v>宇部市南小串1-1-1</v>
      </c>
      <c r="D9" s="313">
        <v>36982</v>
      </c>
      <c r="E9" s="287" t="s">
        <v>161</v>
      </c>
      <c r="F9" s="295">
        <v>4</v>
      </c>
      <c r="G9" s="292" t="s">
        <v>654</v>
      </c>
      <c r="H9" s="374"/>
      <c r="I9" s="106" t="s">
        <v>162</v>
      </c>
      <c r="J9" s="107" t="s">
        <v>38</v>
      </c>
      <c r="K9" s="107" t="s">
        <v>37</v>
      </c>
      <c r="L9" s="108" t="s">
        <v>1154</v>
      </c>
      <c r="M9" s="171">
        <v>0</v>
      </c>
      <c r="N9" s="171">
        <f>E9*F9+M9</f>
        <v>320</v>
      </c>
      <c r="O9" s="108" t="s">
        <v>537</v>
      </c>
      <c r="P9" s="109" t="str">
        <f>IF(Q9="","",IF(OR(Q9="国",Q9="県",Q9="市町",Q9="組合その他"),"（公立）","（私立）"))</f>
        <v>（公立）</v>
      </c>
      <c r="Q9" s="110" t="s">
        <v>60</v>
      </c>
    </row>
    <row r="10" spans="1:17" s="5" customFormat="1" ht="42" customHeight="1">
      <c r="A10" s="301" t="s">
        <v>469</v>
      </c>
      <c r="B10" s="286" t="s">
        <v>163</v>
      </c>
      <c r="C10" s="289" t="str">
        <f>K10&amp;L10</f>
        <v>山口市桜畠6-2-1</v>
      </c>
      <c r="D10" s="294">
        <v>35156</v>
      </c>
      <c r="E10" s="293">
        <v>55</v>
      </c>
      <c r="F10" s="302">
        <v>4</v>
      </c>
      <c r="G10" s="290" t="s">
        <v>1155</v>
      </c>
      <c r="H10" s="380"/>
      <c r="I10" s="382" t="s">
        <v>162</v>
      </c>
      <c r="J10" s="280" t="s">
        <v>40</v>
      </c>
      <c r="K10" s="280" t="s">
        <v>39</v>
      </c>
      <c r="L10" s="273" t="s">
        <v>1515</v>
      </c>
      <c r="M10" s="304">
        <v>0</v>
      </c>
      <c r="N10" s="304">
        <f>E10*F10+M10</f>
        <v>220</v>
      </c>
      <c r="O10" s="273" t="s">
        <v>1156</v>
      </c>
      <c r="P10" s="306" t="str">
        <f>IF(Q10="","",IF(OR(Q10="国",Q10="県",Q10="市町",Q10="組合その他"),"（公立）","（私立）"))</f>
        <v>（公立）</v>
      </c>
      <c r="Q10" s="307" t="s">
        <v>60</v>
      </c>
    </row>
    <row r="11" spans="1:17" s="5" customFormat="1" ht="42" customHeight="1">
      <c r="A11" s="282" t="s">
        <v>292</v>
      </c>
      <c r="B11" s="366" t="s">
        <v>163</v>
      </c>
      <c r="C11" s="283" t="str">
        <f>K11&amp;L11</f>
        <v>山口市桜畠6-2-1</v>
      </c>
      <c r="D11" s="284">
        <v>41000</v>
      </c>
      <c r="E11" s="285">
        <v>12</v>
      </c>
      <c r="F11" s="310">
        <v>1</v>
      </c>
      <c r="G11" s="418" t="s">
        <v>1155</v>
      </c>
      <c r="H11" s="372"/>
      <c r="I11" s="383" t="s">
        <v>162</v>
      </c>
      <c r="J11" s="278" t="s">
        <v>40</v>
      </c>
      <c r="K11" s="278" t="s">
        <v>39</v>
      </c>
      <c r="L11" s="279" t="s">
        <v>1515</v>
      </c>
      <c r="M11" s="308">
        <v>0</v>
      </c>
      <c r="N11" s="316">
        <f>E11*F11+M11</f>
        <v>12</v>
      </c>
      <c r="O11" s="279" t="s">
        <v>538</v>
      </c>
      <c r="P11" s="309" t="str">
        <f>IF(Q11="","",IF(OR(Q11="国",Q11="県",Q11="市町",Q11="組合その他"),"（公立）","（私立）"))</f>
        <v>（公立）</v>
      </c>
      <c r="Q11" s="281" t="s">
        <v>60</v>
      </c>
    </row>
    <row r="12" spans="1:14" ht="12.75">
      <c r="A12" s="53">
        <f>COUNTA(A9:A11)</f>
        <v>3</v>
      </c>
      <c r="N12" s="53">
        <f>SUM(N9:N11)</f>
        <v>552</v>
      </c>
    </row>
    <row r="13" spans="1:14" ht="12.75">
      <c r="A13" s="72" t="s">
        <v>65</v>
      </c>
      <c r="J13" s="53"/>
      <c r="N13" s="72" t="s">
        <v>67</v>
      </c>
    </row>
    <row r="14" spans="3:14" ht="13.5" thickBot="1">
      <c r="C14" s="73" t="s">
        <v>66</v>
      </c>
      <c r="N14" s="73" t="s">
        <v>68</v>
      </c>
    </row>
    <row r="15" spans="3:17" ht="13.5" thickTop="1">
      <c r="C15" s="74" t="s">
        <v>96</v>
      </c>
      <c r="D15" s="75">
        <f aca="true" t="shared" si="0" ref="D15:D27">COUNTIF($K$9:$K$11,C15)</f>
        <v>0</v>
      </c>
      <c r="E15" s="184"/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100</v>
      </c>
      <c r="D16" s="80">
        <f t="shared" si="0"/>
        <v>1</v>
      </c>
      <c r="E16" s="184"/>
      <c r="N16" s="834" t="s">
        <v>9</v>
      </c>
      <c r="O16" s="81" t="s">
        <v>57</v>
      </c>
      <c r="P16" s="81">
        <f aca="true" t="shared" si="1" ref="P16:P23">COUNTIF($Q$9:$Q$11,O16)</f>
        <v>0</v>
      </c>
      <c r="Q16" s="82">
        <f aca="true" t="shared" si="2" ref="Q16:Q23">SUMIF($Q$9:$Q$11,O16,$N$9:$N$11)</f>
        <v>0</v>
      </c>
    </row>
    <row r="17" spans="3:17" ht="12.75">
      <c r="C17" s="79" t="s">
        <v>69</v>
      </c>
      <c r="D17" s="80">
        <f t="shared" si="0"/>
        <v>2</v>
      </c>
      <c r="E17" s="184"/>
      <c r="N17" s="835"/>
      <c r="O17" s="81" t="s">
        <v>58</v>
      </c>
      <c r="P17" s="81">
        <f t="shared" si="1"/>
        <v>0</v>
      </c>
      <c r="Q17" s="82">
        <f t="shared" si="2"/>
        <v>0</v>
      </c>
    </row>
    <row r="18" spans="3:17" ht="12.75">
      <c r="C18" s="79" t="s">
        <v>95</v>
      </c>
      <c r="D18" s="80">
        <f t="shared" si="0"/>
        <v>0</v>
      </c>
      <c r="E18" s="184"/>
      <c r="N18" s="835"/>
      <c r="O18" s="81" t="s">
        <v>59</v>
      </c>
      <c r="P18" s="81">
        <f t="shared" si="1"/>
        <v>0</v>
      </c>
      <c r="Q18" s="82">
        <f t="shared" si="2"/>
        <v>0</v>
      </c>
    </row>
    <row r="19" spans="3:17" ht="13.5" thickBot="1">
      <c r="C19" s="79" t="s">
        <v>125</v>
      </c>
      <c r="D19" s="80">
        <f t="shared" si="0"/>
        <v>0</v>
      </c>
      <c r="E19" s="184"/>
      <c r="N19" s="836"/>
      <c r="O19" s="83" t="s">
        <v>60</v>
      </c>
      <c r="P19" s="83">
        <f t="shared" si="1"/>
        <v>3</v>
      </c>
      <c r="Q19" s="84">
        <f t="shared" si="2"/>
        <v>552</v>
      </c>
    </row>
    <row r="20" spans="3:17" ht="13.5" thickTop="1">
      <c r="C20" s="79" t="s">
        <v>13</v>
      </c>
      <c r="D20" s="80">
        <f t="shared" si="0"/>
        <v>0</v>
      </c>
      <c r="E20" s="184"/>
      <c r="N20" s="835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80">
        <f t="shared" si="0"/>
        <v>0</v>
      </c>
      <c r="E21" s="184"/>
      <c r="N21" s="835"/>
      <c r="O21" s="81" t="s">
        <v>62</v>
      </c>
      <c r="P21" s="81">
        <f t="shared" si="1"/>
        <v>0</v>
      </c>
      <c r="Q21" s="82">
        <f t="shared" si="2"/>
        <v>0</v>
      </c>
    </row>
    <row r="22" spans="3:17" ht="12.75">
      <c r="C22" s="79" t="s">
        <v>123</v>
      </c>
      <c r="D22" s="80">
        <f t="shared" si="0"/>
        <v>0</v>
      </c>
      <c r="E22" s="184"/>
      <c r="N22" s="835"/>
      <c r="O22" s="81" t="s">
        <v>63</v>
      </c>
      <c r="P22" s="81">
        <f t="shared" si="1"/>
        <v>0</v>
      </c>
      <c r="Q22" s="82">
        <f t="shared" si="2"/>
        <v>0</v>
      </c>
    </row>
    <row r="23" spans="3:17" ht="13.5" thickBot="1">
      <c r="C23" s="79" t="s">
        <v>99</v>
      </c>
      <c r="D23" s="80">
        <f t="shared" si="0"/>
        <v>0</v>
      </c>
      <c r="E23" s="184"/>
      <c r="N23" s="837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101</v>
      </c>
      <c r="D24" s="80">
        <f t="shared" si="0"/>
        <v>0</v>
      </c>
      <c r="E24" s="184"/>
      <c r="P24" s="89">
        <f>SUM(P16:P23)</f>
        <v>3</v>
      </c>
      <c r="Q24" s="89">
        <f>SUM(Q16:Q23)</f>
        <v>552</v>
      </c>
    </row>
    <row r="25" spans="3:5" ht="12.75">
      <c r="C25" s="79" t="s">
        <v>70</v>
      </c>
      <c r="D25" s="80">
        <f t="shared" si="0"/>
        <v>0</v>
      </c>
      <c r="E25" s="184"/>
    </row>
    <row r="26" spans="3:5" ht="12.75">
      <c r="C26" s="79" t="s">
        <v>126</v>
      </c>
      <c r="D26" s="80">
        <f t="shared" si="0"/>
        <v>0</v>
      </c>
      <c r="E26" s="184"/>
    </row>
    <row r="27" spans="3:5" ht="13.5" thickBot="1">
      <c r="C27" s="334" t="s">
        <v>52</v>
      </c>
      <c r="D27" s="91">
        <f t="shared" si="0"/>
        <v>0</v>
      </c>
      <c r="E27" s="184"/>
    </row>
    <row r="28" spans="3:5" ht="13.5" thickBot="1" thickTop="1">
      <c r="C28" s="92" t="s">
        <v>71</v>
      </c>
      <c r="D28" s="93">
        <f>SUM(D15:D27)</f>
        <v>3</v>
      </c>
      <c r="E28" s="185"/>
    </row>
    <row r="29" spans="3:5" ht="13.5" thickTop="1">
      <c r="C29" s="94" t="s">
        <v>324</v>
      </c>
      <c r="D29" s="95">
        <f aca="true" t="shared" si="3" ref="D29:D37">COUNTIF($K$9:$K$11,C29)</f>
        <v>0</v>
      </c>
      <c r="E29" s="184"/>
    </row>
    <row r="30" spans="3:5" ht="12.75">
      <c r="C30" s="79" t="s">
        <v>332</v>
      </c>
      <c r="D30" s="80">
        <f t="shared" si="3"/>
        <v>0</v>
      </c>
      <c r="E30" s="184"/>
    </row>
    <row r="31" spans="3:5" ht="12.75">
      <c r="C31" s="79" t="s">
        <v>325</v>
      </c>
      <c r="D31" s="80">
        <f t="shared" si="3"/>
        <v>0</v>
      </c>
      <c r="E31" s="184"/>
    </row>
    <row r="32" spans="3:5" ht="12.75">
      <c r="C32" s="79" t="s">
        <v>326</v>
      </c>
      <c r="D32" s="80">
        <f t="shared" si="3"/>
        <v>0</v>
      </c>
      <c r="E32" s="184"/>
    </row>
    <row r="33" spans="3:5" ht="12.75">
      <c r="C33" s="79" t="s">
        <v>333</v>
      </c>
      <c r="D33" s="80">
        <f t="shared" si="3"/>
        <v>0</v>
      </c>
      <c r="E33" s="184"/>
    </row>
    <row r="34" spans="3:5" ht="12.75">
      <c r="C34" s="79" t="s">
        <v>72</v>
      </c>
      <c r="D34" s="80">
        <f t="shared" si="3"/>
        <v>0</v>
      </c>
      <c r="E34" s="184"/>
    </row>
    <row r="35" spans="1:18" s="53" customFormat="1" ht="13.5" customHeight="1">
      <c r="A35" s="52"/>
      <c r="B35" s="52"/>
      <c r="C35" s="79" t="s">
        <v>73</v>
      </c>
      <c r="D35" s="80">
        <f t="shared" si="3"/>
        <v>0</v>
      </c>
      <c r="E35" s="184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>
      <c r="A36" s="52"/>
      <c r="B36" s="52"/>
      <c r="C36" s="79" t="s">
        <v>334</v>
      </c>
      <c r="D36" s="80">
        <f t="shared" si="3"/>
        <v>0</v>
      </c>
      <c r="E36" s="18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>
      <c r="A37" s="52"/>
      <c r="B37" s="52"/>
      <c r="C37" s="334" t="s">
        <v>74</v>
      </c>
      <c r="D37" s="91">
        <f t="shared" si="3"/>
        <v>0</v>
      </c>
      <c r="E37" s="184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Bot="1" thickTop="1">
      <c r="A38" s="52"/>
      <c r="B38" s="52"/>
      <c r="C38" s="92" t="s">
        <v>75</v>
      </c>
      <c r="D38" s="93">
        <f>SUM(D29:D37)</f>
        <v>0</v>
      </c>
      <c r="E38" s="18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53" customFormat="1" ht="13.5" customHeight="1" thickBot="1" thickTop="1">
      <c r="A39" s="52"/>
      <c r="B39" s="52"/>
      <c r="C39" s="96" t="s">
        <v>76</v>
      </c>
      <c r="D39" s="97">
        <f>D28+D38</f>
        <v>3</v>
      </c>
      <c r="E39" s="185"/>
      <c r="F39" s="52">
        <f>IF(D39=A12,"","おかしいぞ～？")</f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ht="13.5" thickTop="1"/>
  </sheetData>
  <sheetProtection/>
  <mergeCells count="3">
    <mergeCell ref="B4:C4"/>
    <mergeCell ref="N16:N19"/>
    <mergeCell ref="N20:N23"/>
  </mergeCells>
  <conditionalFormatting sqref="N11">
    <cfRule type="cellIs" priority="12" dxfId="193" operator="notEqual" stopIfTrue="1">
      <formula>E11*F11</formula>
    </cfRule>
  </conditionalFormatting>
  <conditionalFormatting sqref="N11">
    <cfRule type="cellIs" priority="11" dxfId="193" operator="notEqual" stopIfTrue="1">
      <formula>E11*F11</formula>
    </cfRule>
  </conditionalFormatting>
  <conditionalFormatting sqref="N11">
    <cfRule type="cellIs" priority="10" dxfId="193" operator="notEqual" stopIfTrue="1">
      <formula>E11*F11</formula>
    </cfRule>
  </conditionalFormatting>
  <conditionalFormatting sqref="N11">
    <cfRule type="cellIs" priority="9" dxfId="193" operator="notEqual" stopIfTrue="1">
      <formula>E11*F11</formula>
    </cfRule>
  </conditionalFormatting>
  <conditionalFormatting sqref="N11">
    <cfRule type="cellIs" priority="8" dxfId="193" operator="notEqual" stopIfTrue="1">
      <formula>E11*F11</formula>
    </cfRule>
  </conditionalFormatting>
  <conditionalFormatting sqref="N11">
    <cfRule type="cellIs" priority="7" dxfId="193" operator="notEqual" stopIfTrue="1">
      <formula>E11*F11</formula>
    </cfRule>
  </conditionalFormatting>
  <conditionalFormatting sqref="N11">
    <cfRule type="cellIs" priority="6" dxfId="193" operator="notEqual" stopIfTrue="1">
      <formula>E11*F11</formula>
    </cfRule>
  </conditionalFormatting>
  <conditionalFormatting sqref="N11">
    <cfRule type="cellIs" priority="5" dxfId="193" operator="notEqual" stopIfTrue="1">
      <formula>E11*F11</formula>
    </cfRule>
  </conditionalFormatting>
  <conditionalFormatting sqref="N11">
    <cfRule type="cellIs" priority="4" dxfId="193" operator="notEqual" stopIfTrue="1">
      <formula>E11*F11</formula>
    </cfRule>
  </conditionalFormatting>
  <conditionalFormatting sqref="N11">
    <cfRule type="cellIs" priority="3" dxfId="193" operator="notEqual" stopIfTrue="1">
      <formula>E11*F11</formula>
    </cfRule>
  </conditionalFormatting>
  <conditionalFormatting sqref="N11">
    <cfRule type="cellIs" priority="2" dxfId="193" operator="notEqual" stopIfTrue="1">
      <formula>E11*F11</formula>
    </cfRule>
  </conditionalFormatting>
  <conditionalFormatting sqref="N11">
    <cfRule type="cellIs" priority="1" dxfId="193" operator="notEqual" stopIfTrue="1">
      <formula>E11*F11</formula>
    </cfRule>
  </conditionalFormatting>
  <dataValidations count="2">
    <dataValidation type="list" allowBlank="1" showInputMessage="1" showErrorMessage="1" sqref="Q11">
      <formula1>#REF!</formula1>
    </dataValidation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  <colBreaks count="1" manualBreakCount="1">
    <brk id="8" max="1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H8" sqref="H8:H11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25390625" style="52" customWidth="1"/>
    <col min="7" max="8" width="10.625" style="52" customWidth="1"/>
    <col min="9" max="9" width="9.00390625" style="52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34.25390625" style="52" customWidth="1"/>
    <col min="16" max="16" width="9.00390625" style="52" customWidth="1"/>
    <col min="17" max="17" width="12.25390625" style="52" bestFit="1" customWidth="1"/>
    <col min="18" max="18" width="5.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5" t="s">
        <v>991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38" t="str">
        <f>"〔施設"&amp;C5&amp;"（公立"&amp;C6&amp;"、"&amp;"私立"&amp;C7&amp;"）"&amp;"  定員"&amp;E5&amp;"（公立"&amp;E6&amp;"、私立"&amp;E7&amp;"）〕"</f>
        <v>〔施設3（公立1、私立2）  定員810（公立320、私立490）〕</v>
      </c>
      <c r="C4" s="838"/>
      <c r="D4" s="50"/>
      <c r="E4" s="50"/>
      <c r="F4" s="50">
        <f>IF(N12=E5,"","おかしいぞ～？")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3</v>
      </c>
      <c r="D5" s="57" t="s">
        <v>8</v>
      </c>
      <c r="E5" s="336">
        <f>E6+E7</f>
        <v>810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COUNTIF($P$9:$P$11,B6)</f>
        <v>1</v>
      </c>
      <c r="D6" s="57" t="s">
        <v>9</v>
      </c>
      <c r="E6" s="58">
        <f>SUMIF($P$9:$P$11,D6,$N$9:$N$10)</f>
        <v>320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COUNTIF($P$9:$P$11,B7)</f>
        <v>2</v>
      </c>
      <c r="D7" s="61" t="s">
        <v>10</v>
      </c>
      <c r="E7" s="337">
        <f>SUMIF($P$9:$P$11,D7,$N$9:$N$10)</f>
        <v>490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1157</v>
      </c>
      <c r="E8" s="100" t="s">
        <v>1145</v>
      </c>
      <c r="F8" s="100" t="s">
        <v>1138</v>
      </c>
      <c r="G8" s="99" t="s">
        <v>30</v>
      </c>
      <c r="H8" s="101" t="s">
        <v>31</v>
      </c>
      <c r="I8" s="102" t="s">
        <v>32</v>
      </c>
      <c r="J8" s="103" t="s">
        <v>296</v>
      </c>
      <c r="K8" s="103" t="s">
        <v>297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126" t="s">
        <v>470</v>
      </c>
      <c r="B9" s="127" t="s">
        <v>166</v>
      </c>
      <c r="C9" s="128" t="str">
        <f>K9&amp;L9</f>
        <v>宇部市文京台2丁目1-1</v>
      </c>
      <c r="D9" s="129">
        <v>39051</v>
      </c>
      <c r="E9" s="124">
        <v>80</v>
      </c>
      <c r="F9" s="170">
        <v>4</v>
      </c>
      <c r="G9" s="139" t="s">
        <v>453</v>
      </c>
      <c r="H9" s="338" t="s">
        <v>1158</v>
      </c>
      <c r="I9" s="106" t="s">
        <v>167</v>
      </c>
      <c r="J9" s="107" t="s">
        <v>38</v>
      </c>
      <c r="K9" s="107" t="s">
        <v>37</v>
      </c>
      <c r="L9" s="108" t="s">
        <v>313</v>
      </c>
      <c r="M9" s="171">
        <v>0</v>
      </c>
      <c r="N9" s="171">
        <f>E9*F9+M9+10</f>
        <v>330</v>
      </c>
      <c r="O9" s="108" t="s">
        <v>1159</v>
      </c>
      <c r="P9" s="109" t="str">
        <f>IF(Q9="","",IF(OR(Q9="国",Q9="県",Q9="市町",Q9="組合その他"),"（公立）","（私立）"))</f>
        <v>（私立）</v>
      </c>
      <c r="Q9" s="110" t="s">
        <v>63</v>
      </c>
    </row>
    <row r="10" spans="1:17" ht="58.5" customHeight="1">
      <c r="A10" s="685" t="s">
        <v>1837</v>
      </c>
      <c r="B10" s="647" t="s">
        <v>451</v>
      </c>
      <c r="C10" s="648" t="str">
        <f>K10&amp;L10</f>
        <v>岩国市麻里布町2丁目6-25</v>
      </c>
      <c r="D10" s="649">
        <v>35782</v>
      </c>
      <c r="E10" s="650">
        <v>40</v>
      </c>
      <c r="F10" s="676">
        <v>4</v>
      </c>
      <c r="G10" s="677" t="s">
        <v>655</v>
      </c>
      <c r="H10" s="678"/>
      <c r="I10" s="679" t="s">
        <v>165</v>
      </c>
      <c r="J10" s="680" t="s">
        <v>426</v>
      </c>
      <c r="K10" s="680" t="s">
        <v>45</v>
      </c>
      <c r="L10" s="681" t="s">
        <v>656</v>
      </c>
      <c r="M10" s="682">
        <v>0</v>
      </c>
      <c r="N10" s="682">
        <f>E10*F10+M10</f>
        <v>160</v>
      </c>
      <c r="O10" s="681" t="s">
        <v>1160</v>
      </c>
      <c r="P10" s="683" t="str">
        <f>IF(Q10="","",IF(OR(Q10="国",Q10="県",Q10="市町",Q10="組合その他"),"（公立）","（私立）"))</f>
        <v>（私立）</v>
      </c>
      <c r="Q10" s="684" t="s">
        <v>63</v>
      </c>
    </row>
    <row r="11" spans="1:17" s="5" customFormat="1" ht="42" customHeight="1">
      <c r="A11" s="661" t="s">
        <v>1822</v>
      </c>
      <c r="B11" s="662" t="s">
        <v>1823</v>
      </c>
      <c r="C11" s="665" t="s">
        <v>1824</v>
      </c>
      <c r="D11" s="666">
        <v>45180</v>
      </c>
      <c r="E11" s="667">
        <v>80</v>
      </c>
      <c r="F11" s="674">
        <v>4</v>
      </c>
      <c r="G11" s="686" t="s">
        <v>1825</v>
      </c>
      <c r="H11" s="668"/>
      <c r="I11" s="687" t="s">
        <v>167</v>
      </c>
      <c r="J11" s="688" t="s">
        <v>51</v>
      </c>
      <c r="K11" s="688" t="s">
        <v>128</v>
      </c>
      <c r="L11" s="665" t="s">
        <v>342</v>
      </c>
      <c r="M11" s="686">
        <v>0</v>
      </c>
      <c r="N11" s="689">
        <f>E11*F11+M11</f>
        <v>320</v>
      </c>
      <c r="O11" s="665" t="s">
        <v>1826</v>
      </c>
      <c r="P11" s="690" t="s">
        <v>1827</v>
      </c>
      <c r="Q11" s="691" t="s">
        <v>59</v>
      </c>
    </row>
    <row r="12" spans="1:14" ht="12.75">
      <c r="A12" s="53">
        <v>3</v>
      </c>
      <c r="N12" s="53">
        <f>SUM(N9:N11)</f>
        <v>810</v>
      </c>
    </row>
    <row r="13" spans="1:14" ht="12.75">
      <c r="A13" s="72" t="s">
        <v>65</v>
      </c>
      <c r="J13" s="53"/>
      <c r="N13" s="72" t="s">
        <v>67</v>
      </c>
    </row>
    <row r="14" spans="3:14" ht="13.5" thickBot="1">
      <c r="C14" s="73" t="s">
        <v>66</v>
      </c>
      <c r="J14" s="72"/>
      <c r="N14" s="73" t="s">
        <v>68</v>
      </c>
    </row>
    <row r="15" spans="3:17" ht="13.5" thickTop="1">
      <c r="C15" s="74" t="s">
        <v>96</v>
      </c>
      <c r="D15" s="75">
        <f>COUNTIF($K$9:$K$11,C15)</f>
        <v>0</v>
      </c>
      <c r="E15" s="184"/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100</v>
      </c>
      <c r="D16" s="80">
        <f aca="true" t="shared" si="0" ref="D16:D27">COUNTIF($K$9:$K$11,C16)</f>
        <v>1</v>
      </c>
      <c r="E16" s="184"/>
      <c r="N16" s="834" t="s">
        <v>9</v>
      </c>
      <c r="O16" s="81" t="s">
        <v>57</v>
      </c>
      <c r="P16" s="81">
        <f>COUNTIF($Q$9:$Q$11,O16)</f>
        <v>0</v>
      </c>
      <c r="Q16" s="82">
        <f>SUMIF($Q$9:$Q$11,O16,$N$9:$N$10)</f>
        <v>0</v>
      </c>
    </row>
    <row r="17" spans="3:17" ht="12.75">
      <c r="C17" s="79" t="s">
        <v>69</v>
      </c>
      <c r="D17" s="80">
        <f t="shared" si="0"/>
        <v>0</v>
      </c>
      <c r="E17" s="184"/>
      <c r="N17" s="835"/>
      <c r="O17" s="81" t="s">
        <v>58</v>
      </c>
      <c r="P17" s="81">
        <f aca="true" t="shared" si="1" ref="P17:P23">COUNTIF($Q$9:$Q$11,O17)</f>
        <v>0</v>
      </c>
      <c r="Q17" s="82">
        <f aca="true" t="shared" si="2" ref="Q17:Q23">SUMIF($Q$9:$Q$11,O17,$N$9:$N$10)</f>
        <v>0</v>
      </c>
    </row>
    <row r="18" spans="3:17" ht="12.75">
      <c r="C18" s="79" t="s">
        <v>95</v>
      </c>
      <c r="D18" s="80">
        <f t="shared" si="0"/>
        <v>0</v>
      </c>
      <c r="E18" s="184"/>
      <c r="N18" s="835"/>
      <c r="O18" s="81" t="s">
        <v>59</v>
      </c>
      <c r="P18" s="81">
        <f t="shared" si="1"/>
        <v>1</v>
      </c>
      <c r="Q18" s="82">
        <f t="shared" si="2"/>
        <v>320</v>
      </c>
    </row>
    <row r="19" spans="3:17" ht="13.5" thickBot="1">
      <c r="C19" s="79" t="s">
        <v>125</v>
      </c>
      <c r="D19" s="80">
        <f t="shared" si="0"/>
        <v>0</v>
      </c>
      <c r="E19" s="184"/>
      <c r="N19" s="836"/>
      <c r="O19" s="83" t="s">
        <v>60</v>
      </c>
      <c r="P19" s="83">
        <f t="shared" si="1"/>
        <v>0</v>
      </c>
      <c r="Q19" s="84">
        <f t="shared" si="2"/>
        <v>0</v>
      </c>
    </row>
    <row r="20" spans="3:17" ht="13.5" thickTop="1">
      <c r="C20" s="79" t="s">
        <v>13</v>
      </c>
      <c r="D20" s="80">
        <f t="shared" si="0"/>
        <v>0</v>
      </c>
      <c r="E20" s="184"/>
      <c r="N20" s="835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80">
        <f t="shared" si="0"/>
        <v>1</v>
      </c>
      <c r="E21" s="184"/>
      <c r="N21" s="835"/>
      <c r="O21" s="81" t="s">
        <v>62</v>
      </c>
      <c r="P21" s="81">
        <f t="shared" si="1"/>
        <v>0</v>
      </c>
      <c r="Q21" s="82">
        <f t="shared" si="2"/>
        <v>0</v>
      </c>
    </row>
    <row r="22" spans="3:17" ht="12.75">
      <c r="C22" s="79" t="s">
        <v>123</v>
      </c>
      <c r="D22" s="80">
        <f t="shared" si="0"/>
        <v>0</v>
      </c>
      <c r="E22" s="184"/>
      <c r="N22" s="835"/>
      <c r="O22" s="81" t="s">
        <v>63</v>
      </c>
      <c r="P22" s="81">
        <f t="shared" si="1"/>
        <v>2</v>
      </c>
      <c r="Q22" s="82">
        <f t="shared" si="2"/>
        <v>490</v>
      </c>
    </row>
    <row r="23" spans="3:17" ht="13.5" thickBot="1">
      <c r="C23" s="79" t="s">
        <v>99</v>
      </c>
      <c r="D23" s="80">
        <f t="shared" si="0"/>
        <v>0</v>
      </c>
      <c r="E23" s="184"/>
      <c r="N23" s="837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101</v>
      </c>
      <c r="D24" s="80">
        <f t="shared" si="0"/>
        <v>0</v>
      </c>
      <c r="E24" s="184"/>
      <c r="P24" s="89">
        <f>SUM(P16:P23)</f>
        <v>3</v>
      </c>
      <c r="Q24" s="89">
        <f>SUM(Q16:Q23)</f>
        <v>810</v>
      </c>
    </row>
    <row r="25" spans="3:5" ht="12.75">
      <c r="C25" s="79" t="s">
        <v>70</v>
      </c>
      <c r="D25" s="80">
        <f t="shared" si="0"/>
        <v>0</v>
      </c>
      <c r="E25" s="184"/>
    </row>
    <row r="26" spans="3:5" ht="12.75">
      <c r="C26" s="79" t="s">
        <v>126</v>
      </c>
      <c r="D26" s="80">
        <f t="shared" si="0"/>
        <v>1</v>
      </c>
      <c r="E26" s="184"/>
    </row>
    <row r="27" spans="3:5" ht="13.5" thickBot="1">
      <c r="C27" s="622" t="s">
        <v>52</v>
      </c>
      <c r="D27" s="91">
        <f t="shared" si="0"/>
        <v>0</v>
      </c>
      <c r="E27" s="184"/>
    </row>
    <row r="28" spans="3:5" ht="13.5" thickBot="1" thickTop="1">
      <c r="C28" s="92" t="s">
        <v>71</v>
      </c>
      <c r="D28" s="93">
        <f>SUM(D15:D27)</f>
        <v>3</v>
      </c>
      <c r="E28" s="185"/>
    </row>
    <row r="29" spans="3:5" ht="13.5" thickTop="1">
      <c r="C29" s="94" t="s">
        <v>324</v>
      </c>
      <c r="D29" s="95">
        <f aca="true" t="shared" si="3" ref="D29:D37">COUNTIF($K$9:$K$11,C29)</f>
        <v>0</v>
      </c>
      <c r="E29" s="184"/>
    </row>
    <row r="30" spans="3:5" ht="12.75">
      <c r="C30" s="79" t="s">
        <v>332</v>
      </c>
      <c r="D30" s="80">
        <f t="shared" si="3"/>
        <v>0</v>
      </c>
      <c r="E30" s="184"/>
    </row>
    <row r="31" spans="3:5" ht="12.75">
      <c r="C31" s="79" t="s">
        <v>325</v>
      </c>
      <c r="D31" s="80">
        <f t="shared" si="3"/>
        <v>0</v>
      </c>
      <c r="E31" s="184"/>
    </row>
    <row r="32" spans="3:5" ht="12.75">
      <c r="C32" s="79" t="s">
        <v>326</v>
      </c>
      <c r="D32" s="80">
        <f t="shared" si="3"/>
        <v>0</v>
      </c>
      <c r="E32" s="184"/>
    </row>
    <row r="33" spans="3:5" ht="12.75">
      <c r="C33" s="79" t="s">
        <v>333</v>
      </c>
      <c r="D33" s="80">
        <f t="shared" si="3"/>
        <v>0</v>
      </c>
      <c r="E33" s="184"/>
    </row>
    <row r="34" spans="3:5" ht="12.75">
      <c r="C34" s="79" t="s">
        <v>72</v>
      </c>
      <c r="D34" s="80">
        <f t="shared" si="3"/>
        <v>0</v>
      </c>
      <c r="E34" s="184"/>
    </row>
    <row r="35" spans="3:5" ht="12.75">
      <c r="C35" s="79" t="s">
        <v>73</v>
      </c>
      <c r="D35" s="80">
        <f t="shared" si="3"/>
        <v>0</v>
      </c>
      <c r="E35" s="184"/>
    </row>
    <row r="36" spans="1:18" s="53" customFormat="1" ht="13.5" customHeight="1">
      <c r="A36" s="52"/>
      <c r="B36" s="52"/>
      <c r="C36" s="79" t="s">
        <v>334</v>
      </c>
      <c r="D36" s="80">
        <f t="shared" si="3"/>
        <v>0</v>
      </c>
      <c r="E36" s="18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>
      <c r="A37" s="52"/>
      <c r="B37" s="52"/>
      <c r="C37" s="622" t="s">
        <v>74</v>
      </c>
      <c r="D37" s="91">
        <f t="shared" si="3"/>
        <v>0</v>
      </c>
      <c r="E37" s="184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Bot="1" thickTop="1">
      <c r="A38" s="52"/>
      <c r="B38" s="52"/>
      <c r="C38" s="92" t="s">
        <v>75</v>
      </c>
      <c r="D38" s="93">
        <f>SUM(D29:D37)</f>
        <v>0</v>
      </c>
      <c r="E38" s="18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53" customFormat="1" ht="13.5" customHeight="1" thickBot="1" thickTop="1">
      <c r="A39" s="52"/>
      <c r="B39" s="52"/>
      <c r="C39" s="96" t="s">
        <v>76</v>
      </c>
      <c r="D39" s="97">
        <f>D28+D38</f>
        <v>3</v>
      </c>
      <c r="E39" s="185"/>
      <c r="F39" s="52">
        <f>IF(D39=A12,"","おかしいぞ～？")</f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53" customFormat="1" ht="13.5" customHeight="1" thickTop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</sheetData>
  <sheetProtection/>
  <mergeCells count="3">
    <mergeCell ref="B4:C4"/>
    <mergeCell ref="N16:N19"/>
    <mergeCell ref="N20:N23"/>
  </mergeCells>
  <dataValidations count="2">
    <dataValidation type="list" allowBlank="1" showInputMessage="1" showErrorMessage="1" sqref="Q11">
      <formula1>#REF!</formula1>
    </dataValidation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1"/>
  <colBreaks count="1" manualBreakCount="1">
    <brk id="8" max="1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D31" sqref="D31"/>
      <selection pane="bottomLeft" activeCell="O10" activeCellId="2" sqref="A10:A26 I10:I26 O10:O26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8.75390625" style="52" customWidth="1"/>
    <col min="7" max="8" width="10.625" style="52" customWidth="1"/>
    <col min="9" max="9" width="7.375" style="52" bestFit="1" customWidth="1"/>
    <col min="10" max="10" width="10.375" style="52" bestFit="1" customWidth="1"/>
    <col min="11" max="11" width="9.00390625" style="52" customWidth="1"/>
    <col min="12" max="12" width="19.375" style="52" bestFit="1" customWidth="1"/>
    <col min="13" max="13" width="9.00390625" style="52" customWidth="1"/>
    <col min="14" max="14" width="18.625" style="52" bestFit="1" customWidth="1"/>
    <col min="15" max="15" width="47.875" style="52" bestFit="1" customWidth="1"/>
    <col min="16" max="16" width="9.00390625" style="52" customWidth="1"/>
    <col min="17" max="17" width="12.25390625" style="52" bestFit="1" customWidth="1"/>
    <col min="18" max="18" width="4.37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2.75">
      <c r="A3" s="225" t="s">
        <v>992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0"/>
      <c r="B5" s="838" t="str">
        <f>"〔施設"&amp;C6&amp;"（公立"&amp;C7&amp;"、"&amp;"私立"&amp;C8&amp;"）"&amp;"  定員"&amp;E6&amp;"（公立"&amp;E7&amp;"、私立"&amp;E8&amp;"）〕"</f>
        <v>〔施設17（公立5、私立12）  定員2710（公立740、私立1970）〕</v>
      </c>
      <c r="C5" s="838"/>
      <c r="D5" s="838"/>
      <c r="E5" s="50"/>
      <c r="F5" s="50">
        <f>IF(N27=E6,"","おかしいぞ～？")</f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39" t="s">
        <v>7</v>
      </c>
      <c r="C6" s="43">
        <f>C7+C8</f>
        <v>17</v>
      </c>
      <c r="D6" s="40" t="s">
        <v>8</v>
      </c>
      <c r="E6" s="58">
        <f>E7+E8</f>
        <v>2710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39" t="s">
        <v>9</v>
      </c>
      <c r="C7" s="43">
        <f>COUNTIF($P$10:$P$26,B7)</f>
        <v>5</v>
      </c>
      <c r="D7" s="40" t="s">
        <v>9</v>
      </c>
      <c r="E7" s="58">
        <f>SUMIF($P$10:$P$26,D7,$N$10:$N$26)</f>
        <v>740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3" customFormat="1" ht="13.5" customHeight="1">
      <c r="A8" s="54"/>
      <c r="B8" s="41" t="s">
        <v>10</v>
      </c>
      <c r="C8" s="45">
        <f>COUNTIF($P$10:$P$26,B8)</f>
        <v>12</v>
      </c>
      <c r="D8" s="42" t="s">
        <v>10</v>
      </c>
      <c r="E8" s="62">
        <f>SUMIF($P$10:$P$26,D8,$N$10:$N$26)</f>
        <v>1970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1157</v>
      </c>
      <c r="E9" s="100" t="s">
        <v>1145</v>
      </c>
      <c r="F9" s="100" t="s">
        <v>1138</v>
      </c>
      <c r="G9" s="99" t="s">
        <v>30</v>
      </c>
      <c r="H9" s="101" t="s">
        <v>31</v>
      </c>
      <c r="I9" s="102" t="s">
        <v>32</v>
      </c>
      <c r="J9" s="103" t="s">
        <v>296</v>
      </c>
      <c r="K9" s="103" t="s">
        <v>297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467" customFormat="1" ht="42" customHeight="1">
      <c r="A10" s="249" t="s">
        <v>1161</v>
      </c>
      <c r="B10" s="591" t="s">
        <v>170</v>
      </c>
      <c r="C10" s="592" t="str">
        <f aca="true" t="shared" si="0" ref="C10:C26">K10&amp;L10</f>
        <v>下関市一の宮町3丁目12番28号</v>
      </c>
      <c r="D10" s="593">
        <v>38078</v>
      </c>
      <c r="E10" s="594">
        <v>250</v>
      </c>
      <c r="F10" s="595">
        <v>2</v>
      </c>
      <c r="G10" s="692" t="s">
        <v>657</v>
      </c>
      <c r="H10" s="704" t="s">
        <v>1838</v>
      </c>
      <c r="I10" s="597" t="s">
        <v>169</v>
      </c>
      <c r="J10" s="598" t="s">
        <v>36</v>
      </c>
      <c r="K10" s="598" t="s">
        <v>35</v>
      </c>
      <c r="L10" s="250" t="s">
        <v>1162</v>
      </c>
      <c r="M10" s="599"/>
      <c r="N10" s="600">
        <f>E10*F10+M10</f>
        <v>500</v>
      </c>
      <c r="O10" s="250" t="s">
        <v>1163</v>
      </c>
      <c r="P10" s="601" t="str">
        <f>IF(Q10="","",IF(OR(Q10="国",Q10="県",Q10="市町",Q10="組合その他"),"（公立）","（私立）"))</f>
        <v>（私立）</v>
      </c>
      <c r="Q10" s="602" t="s">
        <v>63</v>
      </c>
    </row>
    <row r="11" spans="1:17" ht="42" customHeight="1">
      <c r="A11" s="249" t="s">
        <v>1164</v>
      </c>
      <c r="B11" s="591" t="s">
        <v>258</v>
      </c>
      <c r="C11" s="592" t="str">
        <f t="shared" si="0"/>
        <v>下関市竹崎町3丁目4番17号</v>
      </c>
      <c r="D11" s="593">
        <v>40172</v>
      </c>
      <c r="E11" s="594">
        <v>40</v>
      </c>
      <c r="F11" s="595">
        <v>3</v>
      </c>
      <c r="G11" s="692" t="s">
        <v>474</v>
      </c>
      <c r="H11" s="704" t="s">
        <v>1839</v>
      </c>
      <c r="I11" s="132" t="s">
        <v>1165</v>
      </c>
      <c r="J11" s="133" t="s">
        <v>152</v>
      </c>
      <c r="K11" s="133" t="s">
        <v>96</v>
      </c>
      <c r="L11" s="134" t="s">
        <v>259</v>
      </c>
      <c r="M11" s="173"/>
      <c r="N11" s="174">
        <f>E11*F11+M11</f>
        <v>120</v>
      </c>
      <c r="O11" s="134" t="s">
        <v>1166</v>
      </c>
      <c r="P11" s="135" t="str">
        <f>IF(Q11="","",IF(OR(Q11="国",Q11="県",Q11="市町",Q11="組合その他"),"（公立）","（私立）"))</f>
        <v>（私立）</v>
      </c>
      <c r="Q11" s="136" t="s">
        <v>63</v>
      </c>
    </row>
    <row r="12" spans="1:17" ht="42" customHeight="1">
      <c r="A12" s="703" t="s">
        <v>1612</v>
      </c>
      <c r="B12" s="647" t="s">
        <v>260</v>
      </c>
      <c r="C12" s="648" t="str">
        <f t="shared" si="0"/>
        <v>下関市大坪本町44番20号</v>
      </c>
      <c r="D12" s="649">
        <v>40172</v>
      </c>
      <c r="E12" s="650">
        <v>40</v>
      </c>
      <c r="F12" s="676">
        <v>3</v>
      </c>
      <c r="G12" s="677" t="s">
        <v>658</v>
      </c>
      <c r="H12" s="705" t="s">
        <v>1839</v>
      </c>
      <c r="I12" s="623" t="s">
        <v>1165</v>
      </c>
      <c r="J12" s="624" t="s">
        <v>152</v>
      </c>
      <c r="K12" s="624" t="s">
        <v>96</v>
      </c>
      <c r="L12" s="625" t="s">
        <v>261</v>
      </c>
      <c r="M12" s="626"/>
      <c r="N12" s="693">
        <f>E12*F12+M12</f>
        <v>120</v>
      </c>
      <c r="O12" s="625" t="s">
        <v>1613</v>
      </c>
      <c r="P12" s="627" t="str">
        <f>IF(Q12="","",IF(OR(Q12="国",Q12="県",Q12="市町",Q12="組合その他"),"（公立）","（私立）"))</f>
        <v>（私立）</v>
      </c>
      <c r="Q12" s="628" t="s">
        <v>63</v>
      </c>
    </row>
    <row r="13" spans="1:17" ht="42" customHeight="1">
      <c r="A13" s="249" t="s">
        <v>1843</v>
      </c>
      <c r="B13" s="591" t="s">
        <v>1614</v>
      </c>
      <c r="C13" s="592" t="s">
        <v>1615</v>
      </c>
      <c r="D13" s="593">
        <v>44551</v>
      </c>
      <c r="E13" s="594">
        <v>40</v>
      </c>
      <c r="F13" s="595">
        <v>3</v>
      </c>
      <c r="G13" s="692" t="s">
        <v>1844</v>
      </c>
      <c r="H13" s="704" t="s">
        <v>1840</v>
      </c>
      <c r="I13" s="694" t="s">
        <v>169</v>
      </c>
      <c r="J13" s="695" t="s">
        <v>36</v>
      </c>
      <c r="K13" s="695" t="s">
        <v>96</v>
      </c>
      <c r="L13" s="696" t="s">
        <v>1616</v>
      </c>
      <c r="M13" s="697"/>
      <c r="N13" s="698">
        <f>E13*F13+M13</f>
        <v>120</v>
      </c>
      <c r="O13" s="696" t="s">
        <v>1617</v>
      </c>
      <c r="P13" s="699" t="s">
        <v>264</v>
      </c>
      <c r="Q13" s="700" t="s">
        <v>63</v>
      </c>
    </row>
    <row r="14" spans="1:17" s="521" customFormat="1" ht="42" customHeight="1">
      <c r="A14" s="706" t="s">
        <v>1167</v>
      </c>
      <c r="B14" s="658" t="s">
        <v>343</v>
      </c>
      <c r="C14" s="707" t="str">
        <f t="shared" si="0"/>
        <v>宇部市中村3丁目12-53</v>
      </c>
      <c r="D14" s="708">
        <v>27378</v>
      </c>
      <c r="E14" s="709">
        <v>40</v>
      </c>
      <c r="F14" s="710">
        <v>3</v>
      </c>
      <c r="G14" s="711" t="s">
        <v>659</v>
      </c>
      <c r="H14" s="712" t="s">
        <v>1840</v>
      </c>
      <c r="I14" s="608" t="s">
        <v>169</v>
      </c>
      <c r="J14" s="609" t="s">
        <v>38</v>
      </c>
      <c r="K14" s="609" t="s">
        <v>37</v>
      </c>
      <c r="L14" s="610" t="s">
        <v>660</v>
      </c>
      <c r="M14" s="701"/>
      <c r="N14" s="702">
        <f aca="true" t="shared" si="1" ref="N14:N26">E14*F14+M14</f>
        <v>120</v>
      </c>
      <c r="O14" s="610" t="s">
        <v>1168</v>
      </c>
      <c r="P14" s="611" t="str">
        <f aca="true" t="shared" si="2" ref="P14:P26">IF(Q14="","",IF(OR(Q14="国",Q14="県",Q14="市町",Q14="組合その他"),"（公立）","（私立）"))</f>
        <v>（私立）</v>
      </c>
      <c r="Q14" s="612" t="s">
        <v>62</v>
      </c>
    </row>
    <row r="15" spans="1:17" ht="42" customHeight="1">
      <c r="A15" s="249" t="s">
        <v>1169</v>
      </c>
      <c r="B15" s="591" t="s">
        <v>746</v>
      </c>
      <c r="C15" s="592" t="str">
        <f t="shared" si="0"/>
        <v>宇部市厚南北3丁目2番12号</v>
      </c>
      <c r="D15" s="593">
        <v>36617</v>
      </c>
      <c r="E15" s="594">
        <v>40</v>
      </c>
      <c r="F15" s="595">
        <v>2</v>
      </c>
      <c r="G15" s="692" t="s">
        <v>661</v>
      </c>
      <c r="H15" s="704" t="s">
        <v>1841</v>
      </c>
      <c r="I15" s="132" t="s">
        <v>169</v>
      </c>
      <c r="J15" s="133" t="s">
        <v>38</v>
      </c>
      <c r="K15" s="133" t="s">
        <v>37</v>
      </c>
      <c r="L15" s="134" t="s">
        <v>273</v>
      </c>
      <c r="M15" s="173"/>
      <c r="N15" s="174">
        <f t="shared" si="1"/>
        <v>80</v>
      </c>
      <c r="O15" s="134" t="s">
        <v>1170</v>
      </c>
      <c r="P15" s="135" t="str">
        <f t="shared" si="2"/>
        <v>（私立）</v>
      </c>
      <c r="Q15" s="136" t="s">
        <v>63</v>
      </c>
    </row>
    <row r="16" spans="1:17" ht="42" customHeight="1">
      <c r="A16" s="249" t="s">
        <v>171</v>
      </c>
      <c r="B16" s="591" t="s">
        <v>448</v>
      </c>
      <c r="C16" s="592" t="str">
        <f t="shared" si="0"/>
        <v>山口市駅通り1丁目1-1</v>
      </c>
      <c r="D16" s="593">
        <v>37347</v>
      </c>
      <c r="E16" s="594">
        <v>40</v>
      </c>
      <c r="F16" s="595">
        <v>5</v>
      </c>
      <c r="G16" s="692" t="s">
        <v>662</v>
      </c>
      <c r="H16" s="704" t="s">
        <v>1842</v>
      </c>
      <c r="I16" s="132" t="s">
        <v>169</v>
      </c>
      <c r="J16" s="133" t="s">
        <v>40</v>
      </c>
      <c r="K16" s="133" t="s">
        <v>39</v>
      </c>
      <c r="L16" s="134" t="s">
        <v>663</v>
      </c>
      <c r="M16" s="173"/>
      <c r="N16" s="174">
        <f t="shared" si="1"/>
        <v>200</v>
      </c>
      <c r="O16" s="134" t="s">
        <v>1171</v>
      </c>
      <c r="P16" s="135" t="str">
        <f t="shared" si="2"/>
        <v>（私立）</v>
      </c>
      <c r="Q16" s="136" t="s">
        <v>63</v>
      </c>
    </row>
    <row r="17" spans="1:17" ht="42" customHeight="1">
      <c r="A17" s="249" t="s">
        <v>1422</v>
      </c>
      <c r="B17" s="591" t="s">
        <v>168</v>
      </c>
      <c r="C17" s="592" t="str">
        <f t="shared" si="0"/>
        <v>萩市大字堀内字菊ヶ浜489番5</v>
      </c>
      <c r="D17" s="593">
        <v>34683</v>
      </c>
      <c r="E17" s="594">
        <v>40</v>
      </c>
      <c r="F17" s="595">
        <v>3</v>
      </c>
      <c r="G17" s="692" t="s">
        <v>664</v>
      </c>
      <c r="H17" s="704" t="s">
        <v>1839</v>
      </c>
      <c r="I17" s="132" t="s">
        <v>169</v>
      </c>
      <c r="J17" s="133" t="s">
        <v>42</v>
      </c>
      <c r="K17" s="133" t="s">
        <v>41</v>
      </c>
      <c r="L17" s="134" t="s">
        <v>1172</v>
      </c>
      <c r="M17" s="173"/>
      <c r="N17" s="174">
        <f>E17*F17+M17</f>
        <v>120</v>
      </c>
      <c r="O17" s="134" t="s">
        <v>1173</v>
      </c>
      <c r="P17" s="135" t="str">
        <f t="shared" si="2"/>
        <v>（公立）</v>
      </c>
      <c r="Q17" s="136" t="s">
        <v>58</v>
      </c>
    </row>
    <row r="18" spans="1:17" ht="42" customHeight="1">
      <c r="A18" s="249" t="s">
        <v>1423</v>
      </c>
      <c r="B18" s="591" t="s">
        <v>168</v>
      </c>
      <c r="C18" s="592" t="str">
        <f t="shared" si="0"/>
        <v>萩市大字堀内字菊ヶ浜489番5</v>
      </c>
      <c r="D18" s="593">
        <v>34683</v>
      </c>
      <c r="E18" s="594">
        <v>25</v>
      </c>
      <c r="F18" s="595">
        <v>3</v>
      </c>
      <c r="G18" s="692" t="s">
        <v>664</v>
      </c>
      <c r="H18" s="704" t="s">
        <v>1840</v>
      </c>
      <c r="I18" s="132" t="s">
        <v>169</v>
      </c>
      <c r="J18" s="133" t="s">
        <v>42</v>
      </c>
      <c r="K18" s="133" t="s">
        <v>41</v>
      </c>
      <c r="L18" s="134" t="s">
        <v>1172</v>
      </c>
      <c r="M18" s="173"/>
      <c r="N18" s="174">
        <f t="shared" si="1"/>
        <v>75</v>
      </c>
      <c r="O18" s="134" t="s">
        <v>1174</v>
      </c>
      <c r="P18" s="135" t="str">
        <f t="shared" si="2"/>
        <v>（公立）</v>
      </c>
      <c r="Q18" s="136" t="s">
        <v>58</v>
      </c>
    </row>
    <row r="19" spans="1:17" ht="42" customHeight="1">
      <c r="A19" s="249" t="s">
        <v>1424</v>
      </c>
      <c r="B19" s="591" t="s">
        <v>344</v>
      </c>
      <c r="C19" s="592" t="str">
        <f t="shared" si="0"/>
        <v>防府市三田尻1丁目3番1号</v>
      </c>
      <c r="D19" s="593">
        <v>27378</v>
      </c>
      <c r="E19" s="594">
        <v>40</v>
      </c>
      <c r="F19" s="595">
        <v>3</v>
      </c>
      <c r="G19" s="692" t="s">
        <v>665</v>
      </c>
      <c r="H19" s="704" t="s">
        <v>1840</v>
      </c>
      <c r="I19" s="132" t="s">
        <v>169</v>
      </c>
      <c r="J19" s="133" t="s">
        <v>22</v>
      </c>
      <c r="K19" s="133" t="s">
        <v>23</v>
      </c>
      <c r="L19" s="134" t="s">
        <v>1175</v>
      </c>
      <c r="M19" s="173"/>
      <c r="N19" s="174">
        <f t="shared" si="1"/>
        <v>120</v>
      </c>
      <c r="O19" s="134" t="s">
        <v>1176</v>
      </c>
      <c r="P19" s="135" t="str">
        <f t="shared" si="2"/>
        <v>（私立）</v>
      </c>
      <c r="Q19" s="136" t="s">
        <v>62</v>
      </c>
    </row>
    <row r="20" spans="1:17" ht="42" customHeight="1">
      <c r="A20" s="249" t="s">
        <v>279</v>
      </c>
      <c r="B20" s="591" t="s">
        <v>168</v>
      </c>
      <c r="C20" s="592" t="str">
        <f t="shared" si="0"/>
        <v>防府市岡村町2-1</v>
      </c>
      <c r="D20" s="593">
        <v>37347</v>
      </c>
      <c r="E20" s="594">
        <v>40</v>
      </c>
      <c r="F20" s="595">
        <v>5</v>
      </c>
      <c r="G20" s="692" t="s">
        <v>666</v>
      </c>
      <c r="H20" s="704" t="s">
        <v>1842</v>
      </c>
      <c r="I20" s="132" t="s">
        <v>169</v>
      </c>
      <c r="J20" s="133" t="s">
        <v>22</v>
      </c>
      <c r="K20" s="133" t="s">
        <v>23</v>
      </c>
      <c r="L20" s="134" t="s">
        <v>172</v>
      </c>
      <c r="M20" s="173"/>
      <c r="N20" s="174">
        <f t="shared" si="1"/>
        <v>200</v>
      </c>
      <c r="O20" s="134" t="s">
        <v>1177</v>
      </c>
      <c r="P20" s="135" t="str">
        <f t="shared" si="2"/>
        <v>（公立）</v>
      </c>
      <c r="Q20" s="136" t="s">
        <v>58</v>
      </c>
    </row>
    <row r="21" spans="1:17" ht="42" customHeight="1">
      <c r="A21" s="249" t="s">
        <v>1178</v>
      </c>
      <c r="B21" s="591" t="s">
        <v>759</v>
      </c>
      <c r="C21" s="592" t="str">
        <f t="shared" si="0"/>
        <v>防府市中央町1番8号</v>
      </c>
      <c r="D21" s="593">
        <v>40172</v>
      </c>
      <c r="E21" s="594">
        <v>70</v>
      </c>
      <c r="F21" s="595">
        <v>3</v>
      </c>
      <c r="G21" s="692" t="s">
        <v>456</v>
      </c>
      <c r="H21" s="704" t="s">
        <v>1839</v>
      </c>
      <c r="I21" s="132" t="s">
        <v>1165</v>
      </c>
      <c r="J21" s="133" t="s">
        <v>1179</v>
      </c>
      <c r="K21" s="133" t="s">
        <v>125</v>
      </c>
      <c r="L21" s="134" t="s">
        <v>257</v>
      </c>
      <c r="M21" s="173"/>
      <c r="N21" s="174">
        <f t="shared" si="1"/>
        <v>210</v>
      </c>
      <c r="O21" s="134" t="s">
        <v>1180</v>
      </c>
      <c r="P21" s="135" t="str">
        <f t="shared" si="2"/>
        <v>（私立）</v>
      </c>
      <c r="Q21" s="136" t="s">
        <v>63</v>
      </c>
    </row>
    <row r="22" spans="1:17" ht="42" customHeight="1">
      <c r="A22" s="249" t="s">
        <v>1425</v>
      </c>
      <c r="B22" s="591" t="s">
        <v>174</v>
      </c>
      <c r="C22" s="592" t="str">
        <f t="shared" si="0"/>
        <v>岩国市愛宕町1丁目3-1</v>
      </c>
      <c r="D22" s="593">
        <v>18347</v>
      </c>
      <c r="E22" s="594">
        <v>80</v>
      </c>
      <c r="F22" s="595">
        <v>3</v>
      </c>
      <c r="G22" s="692" t="s">
        <v>667</v>
      </c>
      <c r="H22" s="704" t="s">
        <v>1839</v>
      </c>
      <c r="I22" s="132" t="s">
        <v>169</v>
      </c>
      <c r="J22" s="133" t="s">
        <v>24</v>
      </c>
      <c r="K22" s="133" t="s">
        <v>25</v>
      </c>
      <c r="L22" s="128" t="s">
        <v>754</v>
      </c>
      <c r="M22" s="173"/>
      <c r="N22" s="174">
        <f t="shared" si="1"/>
        <v>240</v>
      </c>
      <c r="O22" s="134" t="s">
        <v>1181</v>
      </c>
      <c r="P22" s="135" t="str">
        <f t="shared" si="2"/>
        <v>（公立）</v>
      </c>
      <c r="Q22" s="136" t="s">
        <v>60</v>
      </c>
    </row>
    <row r="23" spans="1:17" ht="42" customHeight="1">
      <c r="A23" s="249" t="s">
        <v>1845</v>
      </c>
      <c r="B23" s="591" t="s">
        <v>451</v>
      </c>
      <c r="C23" s="592" t="str">
        <f t="shared" si="0"/>
        <v>岩国市麻里布町2-6-25</v>
      </c>
      <c r="D23" s="593">
        <v>35782</v>
      </c>
      <c r="E23" s="594">
        <v>25</v>
      </c>
      <c r="F23" s="595">
        <v>2</v>
      </c>
      <c r="G23" s="692" t="s">
        <v>655</v>
      </c>
      <c r="H23" s="704" t="s">
        <v>1841</v>
      </c>
      <c r="I23" s="132" t="s">
        <v>169</v>
      </c>
      <c r="J23" s="133" t="s">
        <v>24</v>
      </c>
      <c r="K23" s="133" t="s">
        <v>25</v>
      </c>
      <c r="L23" s="134" t="s">
        <v>173</v>
      </c>
      <c r="M23" s="173"/>
      <c r="N23" s="174">
        <f t="shared" si="1"/>
        <v>50</v>
      </c>
      <c r="O23" s="134" t="s">
        <v>1182</v>
      </c>
      <c r="P23" s="135" t="str">
        <f t="shared" si="2"/>
        <v>（私立）</v>
      </c>
      <c r="Q23" s="136" t="s">
        <v>63</v>
      </c>
    </row>
    <row r="24" spans="1:17" ht="42" customHeight="1">
      <c r="A24" s="249" t="s">
        <v>1183</v>
      </c>
      <c r="B24" s="591" t="s">
        <v>345</v>
      </c>
      <c r="C24" s="592" t="str">
        <f t="shared" si="0"/>
        <v>周南市慶万町10番1号</v>
      </c>
      <c r="D24" s="593">
        <v>36508</v>
      </c>
      <c r="E24" s="594">
        <v>70</v>
      </c>
      <c r="F24" s="595">
        <v>3</v>
      </c>
      <c r="G24" s="692" t="s">
        <v>668</v>
      </c>
      <c r="H24" s="704" t="s">
        <v>1839</v>
      </c>
      <c r="I24" s="132" t="s">
        <v>169</v>
      </c>
      <c r="J24" s="133" t="s">
        <v>51</v>
      </c>
      <c r="K24" s="133" t="s">
        <v>50</v>
      </c>
      <c r="L24" s="134" t="s">
        <v>1184</v>
      </c>
      <c r="M24" s="173"/>
      <c r="N24" s="174">
        <f t="shared" si="1"/>
        <v>210</v>
      </c>
      <c r="O24" s="134" t="s">
        <v>1185</v>
      </c>
      <c r="P24" s="135" t="str">
        <f t="shared" si="2"/>
        <v>（私立）</v>
      </c>
      <c r="Q24" s="136" t="s">
        <v>62</v>
      </c>
    </row>
    <row r="25" spans="1:17" ht="42" customHeight="1">
      <c r="A25" s="249" t="s">
        <v>175</v>
      </c>
      <c r="B25" s="591" t="s">
        <v>133</v>
      </c>
      <c r="C25" s="592" t="str">
        <f t="shared" si="0"/>
        <v>大島郡周防大島町大字家房1595-1</v>
      </c>
      <c r="D25" s="593">
        <v>35782</v>
      </c>
      <c r="E25" s="594">
        <v>35</v>
      </c>
      <c r="F25" s="595">
        <v>3</v>
      </c>
      <c r="G25" s="692" t="s">
        <v>669</v>
      </c>
      <c r="H25" s="704" t="s">
        <v>1839</v>
      </c>
      <c r="I25" s="132" t="s">
        <v>169</v>
      </c>
      <c r="J25" s="133">
        <v>35305</v>
      </c>
      <c r="K25" s="133" t="s">
        <v>328</v>
      </c>
      <c r="L25" s="134" t="s">
        <v>274</v>
      </c>
      <c r="M25" s="173"/>
      <c r="N25" s="174">
        <f t="shared" si="1"/>
        <v>105</v>
      </c>
      <c r="O25" s="134" t="s">
        <v>176</v>
      </c>
      <c r="P25" s="135" t="str">
        <f t="shared" si="2"/>
        <v>（公立）</v>
      </c>
      <c r="Q25" s="136" t="s">
        <v>59</v>
      </c>
    </row>
    <row r="26" spans="1:17" ht="42" customHeight="1">
      <c r="A26" s="661" t="s">
        <v>1186</v>
      </c>
      <c r="B26" s="662" t="s">
        <v>1187</v>
      </c>
      <c r="C26" s="665" t="str">
        <f t="shared" si="0"/>
        <v>熊毛郡平生町曽根字宮ノ前1376-2</v>
      </c>
      <c r="D26" s="666">
        <v>32870</v>
      </c>
      <c r="E26" s="667">
        <v>40</v>
      </c>
      <c r="F26" s="674">
        <v>3</v>
      </c>
      <c r="G26" s="686" t="s">
        <v>670</v>
      </c>
      <c r="H26" s="713" t="s">
        <v>1840</v>
      </c>
      <c r="I26" s="115" t="s">
        <v>169</v>
      </c>
      <c r="J26" s="116" t="s">
        <v>148</v>
      </c>
      <c r="K26" s="116" t="s">
        <v>329</v>
      </c>
      <c r="L26" s="117" t="s">
        <v>293</v>
      </c>
      <c r="M26" s="176"/>
      <c r="N26" s="177">
        <f t="shared" si="1"/>
        <v>120</v>
      </c>
      <c r="O26" s="117" t="s">
        <v>177</v>
      </c>
      <c r="P26" s="118" t="str">
        <f t="shared" si="2"/>
        <v>（私立）</v>
      </c>
      <c r="Q26" s="119" t="s">
        <v>63</v>
      </c>
    </row>
    <row r="27" spans="1:14" ht="12.75">
      <c r="A27" s="53">
        <f>COUNTA(A10:A26)</f>
        <v>17</v>
      </c>
      <c r="N27" s="53">
        <f>SUM(N10:N26)</f>
        <v>2710</v>
      </c>
    </row>
    <row r="28" spans="1:14" ht="12.75">
      <c r="A28" s="72" t="s">
        <v>65</v>
      </c>
      <c r="J28" s="53"/>
      <c r="N28" s="72" t="s">
        <v>67</v>
      </c>
    </row>
    <row r="29" spans="3:14" ht="13.5" thickBot="1">
      <c r="C29" s="73" t="s">
        <v>66</v>
      </c>
      <c r="N29" s="73" t="s">
        <v>68</v>
      </c>
    </row>
    <row r="30" spans="3:17" ht="13.5" thickTop="1">
      <c r="C30" s="74" t="s">
        <v>96</v>
      </c>
      <c r="D30" s="75">
        <f aca="true" t="shared" si="3" ref="D30:D42">COUNTIF($K$10:$K$26,C30)</f>
        <v>4</v>
      </c>
      <c r="E30" s="184"/>
      <c r="N30" s="76"/>
      <c r="O30" s="77" t="s">
        <v>56</v>
      </c>
      <c r="P30" s="77" t="s">
        <v>7</v>
      </c>
      <c r="Q30" s="78" t="s">
        <v>34</v>
      </c>
    </row>
    <row r="31" spans="3:17" ht="12.75">
      <c r="C31" s="79" t="s">
        <v>100</v>
      </c>
      <c r="D31" s="80">
        <f t="shared" si="3"/>
        <v>2</v>
      </c>
      <c r="E31" s="184"/>
      <c r="N31" s="834" t="s">
        <v>9</v>
      </c>
      <c r="O31" s="81" t="s">
        <v>57</v>
      </c>
      <c r="P31" s="81">
        <f aca="true" t="shared" si="4" ref="P31:P38">COUNTIF($Q$10:$Q$26,O31)</f>
        <v>0</v>
      </c>
      <c r="Q31" s="82">
        <f aca="true" t="shared" si="5" ref="Q31:Q38">SUMIF($Q$10:$Q$26,O31,$N$10:$N$26)</f>
        <v>0</v>
      </c>
    </row>
    <row r="32" spans="3:17" ht="12.75">
      <c r="C32" s="79" t="s">
        <v>69</v>
      </c>
      <c r="D32" s="80">
        <f t="shared" si="3"/>
        <v>1</v>
      </c>
      <c r="E32" s="184"/>
      <c r="N32" s="835"/>
      <c r="O32" s="81" t="s">
        <v>58</v>
      </c>
      <c r="P32" s="81">
        <f t="shared" si="4"/>
        <v>3</v>
      </c>
      <c r="Q32" s="82">
        <f t="shared" si="5"/>
        <v>395</v>
      </c>
    </row>
    <row r="33" spans="3:17" ht="12.75">
      <c r="C33" s="79" t="s">
        <v>95</v>
      </c>
      <c r="D33" s="80">
        <f t="shared" si="3"/>
        <v>2</v>
      </c>
      <c r="E33" s="184"/>
      <c r="N33" s="835"/>
      <c r="O33" s="81" t="s">
        <v>59</v>
      </c>
      <c r="P33" s="81">
        <f t="shared" si="4"/>
        <v>1</v>
      </c>
      <c r="Q33" s="82">
        <f t="shared" si="5"/>
        <v>105</v>
      </c>
    </row>
    <row r="34" spans="3:17" ht="13.5" thickBot="1">
      <c r="C34" s="79" t="s">
        <v>125</v>
      </c>
      <c r="D34" s="80">
        <f t="shared" si="3"/>
        <v>3</v>
      </c>
      <c r="E34" s="184"/>
      <c r="N34" s="836"/>
      <c r="O34" s="83" t="s">
        <v>60</v>
      </c>
      <c r="P34" s="83">
        <f t="shared" si="4"/>
        <v>1</v>
      </c>
      <c r="Q34" s="84">
        <f t="shared" si="5"/>
        <v>240</v>
      </c>
    </row>
    <row r="35" spans="3:17" ht="13.5" thickTop="1">
      <c r="C35" s="79" t="s">
        <v>13</v>
      </c>
      <c r="D35" s="80">
        <f t="shared" si="3"/>
        <v>0</v>
      </c>
      <c r="E35" s="184"/>
      <c r="N35" s="835" t="s">
        <v>10</v>
      </c>
      <c r="O35" s="85" t="s">
        <v>61</v>
      </c>
      <c r="P35" s="85">
        <f t="shared" si="4"/>
        <v>0</v>
      </c>
      <c r="Q35" s="86">
        <f t="shared" si="5"/>
        <v>0</v>
      </c>
    </row>
    <row r="36" spans="3:17" ht="12.75">
      <c r="C36" s="79" t="s">
        <v>45</v>
      </c>
      <c r="D36" s="80">
        <f t="shared" si="3"/>
        <v>2</v>
      </c>
      <c r="E36" s="184"/>
      <c r="N36" s="835"/>
      <c r="O36" s="81" t="s">
        <v>62</v>
      </c>
      <c r="P36" s="81">
        <f t="shared" si="4"/>
        <v>3</v>
      </c>
      <c r="Q36" s="82">
        <f t="shared" si="5"/>
        <v>450</v>
      </c>
    </row>
    <row r="37" spans="3:17" ht="12.75">
      <c r="C37" s="79" t="s">
        <v>123</v>
      </c>
      <c r="D37" s="80">
        <f t="shared" si="3"/>
        <v>0</v>
      </c>
      <c r="E37" s="184"/>
      <c r="N37" s="835"/>
      <c r="O37" s="81" t="s">
        <v>63</v>
      </c>
      <c r="P37" s="81">
        <f t="shared" si="4"/>
        <v>9</v>
      </c>
      <c r="Q37" s="82">
        <f t="shared" si="5"/>
        <v>1520</v>
      </c>
    </row>
    <row r="38" spans="3:17" ht="13.5" thickBot="1">
      <c r="C38" s="79" t="s">
        <v>99</v>
      </c>
      <c r="D38" s="80">
        <f t="shared" si="3"/>
        <v>0</v>
      </c>
      <c r="E38" s="184"/>
      <c r="N38" s="837"/>
      <c r="O38" s="87" t="s">
        <v>64</v>
      </c>
      <c r="P38" s="87">
        <f t="shared" si="4"/>
        <v>0</v>
      </c>
      <c r="Q38" s="88">
        <f t="shared" si="5"/>
        <v>0</v>
      </c>
    </row>
    <row r="39" spans="3:17" ht="13.5" thickTop="1">
      <c r="C39" s="79" t="s">
        <v>101</v>
      </c>
      <c r="D39" s="80">
        <f t="shared" si="3"/>
        <v>0</v>
      </c>
      <c r="E39" s="184"/>
      <c r="P39" s="89">
        <f>SUM(P31:P38)</f>
        <v>17</v>
      </c>
      <c r="Q39" s="89">
        <f>SUM(Q31:Q38)</f>
        <v>2710</v>
      </c>
    </row>
    <row r="40" spans="3:5" ht="12.75">
      <c r="C40" s="79" t="s">
        <v>70</v>
      </c>
      <c r="D40" s="80">
        <f t="shared" si="3"/>
        <v>0</v>
      </c>
      <c r="E40" s="184"/>
    </row>
    <row r="41" spans="1:18" s="53" customFormat="1" ht="13.5" customHeight="1">
      <c r="A41" s="52"/>
      <c r="B41" s="52"/>
      <c r="C41" s="79" t="s">
        <v>126</v>
      </c>
      <c r="D41" s="80">
        <f t="shared" si="3"/>
        <v>1</v>
      </c>
      <c r="E41" s="184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s="53" customFormat="1" ht="13.5" customHeight="1" thickBot="1">
      <c r="A42" s="52"/>
      <c r="B42" s="52"/>
      <c r="C42" s="629" t="s">
        <v>52</v>
      </c>
      <c r="D42" s="91">
        <f t="shared" si="3"/>
        <v>0</v>
      </c>
      <c r="E42" s="18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s="53" customFormat="1" ht="13.5" customHeight="1" thickBot="1" thickTop="1">
      <c r="A43" s="52"/>
      <c r="B43" s="52"/>
      <c r="C43" s="92" t="s">
        <v>71</v>
      </c>
      <c r="D43" s="93">
        <f>SUM(D30:D42)</f>
        <v>15</v>
      </c>
      <c r="E43" s="185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53" customFormat="1" ht="13.5" customHeight="1" thickTop="1">
      <c r="A44" s="52"/>
      <c r="B44" s="52"/>
      <c r="C44" s="94" t="s">
        <v>324</v>
      </c>
      <c r="D44" s="95">
        <f aca="true" t="shared" si="6" ref="D44:D52">COUNTIF($K$10:$K$26,C44)</f>
        <v>1</v>
      </c>
      <c r="E44" s="184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53" customFormat="1" ht="13.5" customHeight="1">
      <c r="A45" s="52"/>
      <c r="B45" s="52"/>
      <c r="C45" s="79" t="s">
        <v>332</v>
      </c>
      <c r="D45" s="80">
        <f t="shared" si="6"/>
        <v>0</v>
      </c>
      <c r="E45" s="184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3:5" ht="12.75">
      <c r="C46" s="79" t="s">
        <v>325</v>
      </c>
      <c r="D46" s="80">
        <f t="shared" si="6"/>
        <v>0</v>
      </c>
      <c r="E46" s="184"/>
    </row>
    <row r="47" spans="3:5" ht="12.75">
      <c r="C47" s="79" t="s">
        <v>326</v>
      </c>
      <c r="D47" s="80">
        <f t="shared" si="6"/>
        <v>0</v>
      </c>
      <c r="E47" s="184"/>
    </row>
    <row r="48" spans="3:5" ht="12.75">
      <c r="C48" s="79" t="s">
        <v>333</v>
      </c>
      <c r="D48" s="80">
        <f t="shared" si="6"/>
        <v>1</v>
      </c>
      <c r="E48" s="184"/>
    </row>
    <row r="49" spans="3:5" ht="12.75">
      <c r="C49" s="79" t="s">
        <v>72</v>
      </c>
      <c r="D49" s="80">
        <f t="shared" si="6"/>
        <v>0</v>
      </c>
      <c r="E49" s="184"/>
    </row>
    <row r="50" spans="3:5" ht="12.75">
      <c r="C50" s="79" t="s">
        <v>73</v>
      </c>
      <c r="D50" s="80">
        <f t="shared" si="6"/>
        <v>0</v>
      </c>
      <c r="E50" s="184"/>
    </row>
    <row r="51" spans="3:5" ht="12.75">
      <c r="C51" s="79" t="s">
        <v>334</v>
      </c>
      <c r="D51" s="80">
        <f t="shared" si="6"/>
        <v>0</v>
      </c>
      <c r="E51" s="184"/>
    </row>
    <row r="52" spans="3:5" ht="13.5" thickBot="1">
      <c r="C52" s="629" t="s">
        <v>74</v>
      </c>
      <c r="D52" s="91">
        <f t="shared" si="6"/>
        <v>0</v>
      </c>
      <c r="E52" s="184"/>
    </row>
    <row r="53" spans="3:5" ht="13.5" thickBot="1" thickTop="1">
      <c r="C53" s="92" t="s">
        <v>75</v>
      </c>
      <c r="D53" s="93">
        <f>SUM(D44:D52)</f>
        <v>2</v>
      </c>
      <c r="E53" s="185"/>
    </row>
    <row r="54" spans="3:6" ht="13.5" thickBot="1" thickTop="1">
      <c r="C54" s="96" t="s">
        <v>76</v>
      </c>
      <c r="D54" s="97">
        <f>D43+D53</f>
        <v>17</v>
      </c>
      <c r="E54" s="185"/>
      <c r="F54" s="52">
        <f>IF(D54=A27,"","おかしいぞ～？")</f>
      </c>
    </row>
    <row r="55" ht="13.5" thickTop="1"/>
  </sheetData>
  <sheetProtection/>
  <mergeCells count="3">
    <mergeCell ref="B5:D5"/>
    <mergeCell ref="N31:N34"/>
    <mergeCell ref="N35:N38"/>
  </mergeCells>
  <conditionalFormatting sqref="N10 N12">
    <cfRule type="cellIs" priority="74" dxfId="193" operator="notEqual" stopIfTrue="1">
      <formula>E10*F10</formula>
    </cfRule>
  </conditionalFormatting>
  <conditionalFormatting sqref="N11">
    <cfRule type="cellIs" priority="73" dxfId="193" operator="notEqual" stopIfTrue="1">
      <formula>E11*F11</formula>
    </cfRule>
  </conditionalFormatting>
  <conditionalFormatting sqref="N11">
    <cfRule type="cellIs" priority="72" dxfId="193" operator="notEqual" stopIfTrue="1">
      <formula>E11*F11</formula>
    </cfRule>
  </conditionalFormatting>
  <conditionalFormatting sqref="N11">
    <cfRule type="cellIs" priority="71" dxfId="193" operator="notEqual" stopIfTrue="1">
      <formula>E11*F11</formula>
    </cfRule>
  </conditionalFormatting>
  <conditionalFormatting sqref="N11">
    <cfRule type="cellIs" priority="70" dxfId="193" operator="notEqual" stopIfTrue="1">
      <formula>E11*F11</formula>
    </cfRule>
  </conditionalFormatting>
  <conditionalFormatting sqref="N11">
    <cfRule type="cellIs" priority="69" dxfId="193" operator="notEqual" stopIfTrue="1">
      <formula>E11*F11</formula>
    </cfRule>
  </conditionalFormatting>
  <conditionalFormatting sqref="N11">
    <cfRule type="cellIs" priority="68" dxfId="193" operator="notEqual" stopIfTrue="1">
      <formula>E11*F11</formula>
    </cfRule>
  </conditionalFormatting>
  <conditionalFormatting sqref="N11">
    <cfRule type="cellIs" priority="67" dxfId="193" operator="notEqual" stopIfTrue="1">
      <formula>E11*F11</formula>
    </cfRule>
  </conditionalFormatting>
  <conditionalFormatting sqref="N11">
    <cfRule type="cellIs" priority="66" dxfId="193" operator="notEqual" stopIfTrue="1">
      <formula>E11*F11</formula>
    </cfRule>
  </conditionalFormatting>
  <conditionalFormatting sqref="N11">
    <cfRule type="cellIs" priority="65" dxfId="193" operator="notEqual" stopIfTrue="1">
      <formula>E11*F11</formula>
    </cfRule>
  </conditionalFormatting>
  <conditionalFormatting sqref="N11">
    <cfRule type="cellIs" priority="64" dxfId="193" operator="notEqual" stopIfTrue="1">
      <formula>E11*F11</formula>
    </cfRule>
  </conditionalFormatting>
  <conditionalFormatting sqref="N11">
    <cfRule type="cellIs" priority="63" dxfId="193" operator="notEqual" stopIfTrue="1">
      <formula>E11*F11</formula>
    </cfRule>
  </conditionalFormatting>
  <conditionalFormatting sqref="N11">
    <cfRule type="cellIs" priority="62" dxfId="193" operator="notEqual" stopIfTrue="1">
      <formula>E11*F11</formula>
    </cfRule>
  </conditionalFormatting>
  <conditionalFormatting sqref="N14">
    <cfRule type="cellIs" priority="61" dxfId="193" operator="notEqual" stopIfTrue="1">
      <formula>E14*F14</formula>
    </cfRule>
  </conditionalFormatting>
  <conditionalFormatting sqref="N14">
    <cfRule type="cellIs" priority="60" dxfId="193" operator="notEqual" stopIfTrue="1">
      <formula>E14*F14</formula>
    </cfRule>
  </conditionalFormatting>
  <conditionalFormatting sqref="N14">
    <cfRule type="cellIs" priority="59" dxfId="193" operator="notEqual" stopIfTrue="1">
      <formula>E14*F14</formula>
    </cfRule>
  </conditionalFormatting>
  <conditionalFormatting sqref="N14">
    <cfRule type="cellIs" priority="58" dxfId="193" operator="notEqual" stopIfTrue="1">
      <formula>E14*F14</formula>
    </cfRule>
  </conditionalFormatting>
  <conditionalFormatting sqref="N15">
    <cfRule type="cellIs" priority="57" dxfId="193" operator="notEqual" stopIfTrue="1">
      <formula>E15*F15</formula>
    </cfRule>
  </conditionalFormatting>
  <conditionalFormatting sqref="N15">
    <cfRule type="cellIs" priority="56" dxfId="193" operator="notEqual" stopIfTrue="1">
      <formula>E15*F15</formula>
    </cfRule>
  </conditionalFormatting>
  <conditionalFormatting sqref="N15">
    <cfRule type="cellIs" priority="55" dxfId="193" operator="notEqual" stopIfTrue="1">
      <formula>E15*F15</formula>
    </cfRule>
  </conditionalFormatting>
  <conditionalFormatting sqref="N15">
    <cfRule type="cellIs" priority="54" dxfId="193" operator="notEqual" stopIfTrue="1">
      <formula>E15*F15</formula>
    </cfRule>
  </conditionalFormatting>
  <conditionalFormatting sqref="N16">
    <cfRule type="cellIs" priority="53" dxfId="193" operator="notEqual" stopIfTrue="1">
      <formula>E16*F16</formula>
    </cfRule>
  </conditionalFormatting>
  <conditionalFormatting sqref="N16">
    <cfRule type="cellIs" priority="52" dxfId="193" operator="notEqual" stopIfTrue="1">
      <formula>E16*F16</formula>
    </cfRule>
  </conditionalFormatting>
  <conditionalFormatting sqref="N16">
    <cfRule type="cellIs" priority="51" dxfId="193" operator="notEqual" stopIfTrue="1">
      <formula>E16*F16</formula>
    </cfRule>
  </conditionalFormatting>
  <conditionalFormatting sqref="N16">
    <cfRule type="cellIs" priority="50" dxfId="193" operator="notEqual" stopIfTrue="1">
      <formula>E16*F16</formula>
    </cfRule>
  </conditionalFormatting>
  <conditionalFormatting sqref="N17">
    <cfRule type="cellIs" priority="49" dxfId="193" operator="notEqual" stopIfTrue="1">
      <formula>E17*F17</formula>
    </cfRule>
  </conditionalFormatting>
  <conditionalFormatting sqref="N17">
    <cfRule type="cellIs" priority="48" dxfId="193" operator="notEqual" stopIfTrue="1">
      <formula>E17*F17</formula>
    </cfRule>
  </conditionalFormatting>
  <conditionalFormatting sqref="N17">
    <cfRule type="cellIs" priority="47" dxfId="193" operator="notEqual" stopIfTrue="1">
      <formula>E17*F17</formula>
    </cfRule>
  </conditionalFormatting>
  <conditionalFormatting sqref="N17">
    <cfRule type="cellIs" priority="46" dxfId="193" operator="notEqual" stopIfTrue="1">
      <formula>E17*F17</formula>
    </cfRule>
  </conditionalFormatting>
  <conditionalFormatting sqref="N18">
    <cfRule type="cellIs" priority="45" dxfId="193" operator="notEqual" stopIfTrue="1">
      <formula>E18*F18</formula>
    </cfRule>
  </conditionalFormatting>
  <conditionalFormatting sqref="N18">
    <cfRule type="cellIs" priority="44" dxfId="193" operator="notEqual" stopIfTrue="1">
      <formula>E18*F18</formula>
    </cfRule>
  </conditionalFormatting>
  <conditionalFormatting sqref="N18">
    <cfRule type="cellIs" priority="43" dxfId="193" operator="notEqual" stopIfTrue="1">
      <formula>E18*F18</formula>
    </cfRule>
  </conditionalFormatting>
  <conditionalFormatting sqref="N18">
    <cfRule type="cellIs" priority="42" dxfId="193" operator="notEqual" stopIfTrue="1">
      <formula>E18*F18</formula>
    </cfRule>
  </conditionalFormatting>
  <conditionalFormatting sqref="N19">
    <cfRule type="cellIs" priority="41" dxfId="193" operator="notEqual" stopIfTrue="1">
      <formula>E19*F19</formula>
    </cfRule>
  </conditionalFormatting>
  <conditionalFormatting sqref="N19">
    <cfRule type="cellIs" priority="40" dxfId="193" operator="notEqual" stopIfTrue="1">
      <formula>E19*F19</formula>
    </cfRule>
  </conditionalFormatting>
  <conditionalFormatting sqref="N19">
    <cfRule type="cellIs" priority="39" dxfId="193" operator="notEqual" stopIfTrue="1">
      <formula>E19*F19</formula>
    </cfRule>
  </conditionalFormatting>
  <conditionalFormatting sqref="N19">
    <cfRule type="cellIs" priority="38" dxfId="193" operator="notEqual" stopIfTrue="1">
      <formula>E19*F19</formula>
    </cfRule>
  </conditionalFormatting>
  <conditionalFormatting sqref="N20">
    <cfRule type="cellIs" priority="37" dxfId="193" operator="notEqual" stopIfTrue="1">
      <formula>E20*F20</formula>
    </cfRule>
  </conditionalFormatting>
  <conditionalFormatting sqref="N20">
    <cfRule type="cellIs" priority="36" dxfId="193" operator="notEqual" stopIfTrue="1">
      <formula>E20*F20</formula>
    </cfRule>
  </conditionalFormatting>
  <conditionalFormatting sqref="N20">
    <cfRule type="cellIs" priority="35" dxfId="193" operator="notEqual" stopIfTrue="1">
      <formula>E20*F20</formula>
    </cfRule>
  </conditionalFormatting>
  <conditionalFormatting sqref="N20">
    <cfRule type="cellIs" priority="34" dxfId="193" operator="notEqual" stopIfTrue="1">
      <formula>E20*F20</formula>
    </cfRule>
  </conditionalFormatting>
  <conditionalFormatting sqref="N21">
    <cfRule type="cellIs" priority="33" dxfId="193" operator="notEqual" stopIfTrue="1">
      <formula>E21*F21</formula>
    </cfRule>
  </conditionalFormatting>
  <conditionalFormatting sqref="N21">
    <cfRule type="cellIs" priority="32" dxfId="193" operator="notEqual" stopIfTrue="1">
      <formula>E21*F21</formula>
    </cfRule>
  </conditionalFormatting>
  <conditionalFormatting sqref="N21">
    <cfRule type="cellIs" priority="31" dxfId="193" operator="notEqual" stopIfTrue="1">
      <formula>E21*F21</formula>
    </cfRule>
  </conditionalFormatting>
  <conditionalFormatting sqref="N21">
    <cfRule type="cellIs" priority="30" dxfId="193" operator="notEqual" stopIfTrue="1">
      <formula>E21*F21</formula>
    </cfRule>
  </conditionalFormatting>
  <conditionalFormatting sqref="N22">
    <cfRule type="cellIs" priority="29" dxfId="193" operator="notEqual" stopIfTrue="1">
      <formula>E22*F22</formula>
    </cfRule>
  </conditionalFormatting>
  <conditionalFormatting sqref="N22">
    <cfRule type="cellIs" priority="28" dxfId="193" operator="notEqual" stopIfTrue="1">
      <formula>E22*F22</formula>
    </cfRule>
  </conditionalFormatting>
  <conditionalFormatting sqref="N22">
    <cfRule type="cellIs" priority="27" dxfId="193" operator="notEqual" stopIfTrue="1">
      <formula>E22*F22</formula>
    </cfRule>
  </conditionalFormatting>
  <conditionalFormatting sqref="N22">
    <cfRule type="cellIs" priority="26" dxfId="193" operator="notEqual" stopIfTrue="1">
      <formula>E22*F22</formula>
    </cfRule>
  </conditionalFormatting>
  <conditionalFormatting sqref="N22">
    <cfRule type="cellIs" priority="25" dxfId="193" operator="notEqual" stopIfTrue="1">
      <formula>E22*F22</formula>
    </cfRule>
  </conditionalFormatting>
  <conditionalFormatting sqref="N22">
    <cfRule type="cellIs" priority="24" dxfId="193" operator="notEqual" stopIfTrue="1">
      <formula>E22*F22</formula>
    </cfRule>
  </conditionalFormatting>
  <conditionalFormatting sqref="N22">
    <cfRule type="cellIs" priority="23" dxfId="193" operator="notEqual" stopIfTrue="1">
      <formula>E22*F22</formula>
    </cfRule>
  </conditionalFormatting>
  <conditionalFormatting sqref="N22">
    <cfRule type="cellIs" priority="22" dxfId="193" operator="notEqual" stopIfTrue="1">
      <formula>E22*F22</formula>
    </cfRule>
  </conditionalFormatting>
  <conditionalFormatting sqref="N22">
    <cfRule type="cellIs" priority="21" dxfId="193" operator="notEqual" stopIfTrue="1">
      <formula>E22*F22</formula>
    </cfRule>
  </conditionalFormatting>
  <conditionalFormatting sqref="N22">
    <cfRule type="cellIs" priority="20" dxfId="193" operator="notEqual" stopIfTrue="1">
      <formula>E22*F22</formula>
    </cfRule>
  </conditionalFormatting>
  <conditionalFormatting sqref="N22">
    <cfRule type="cellIs" priority="19" dxfId="193" operator="notEqual" stopIfTrue="1">
      <formula>E22*F22</formula>
    </cfRule>
  </conditionalFormatting>
  <conditionalFormatting sqref="N22">
    <cfRule type="cellIs" priority="18" dxfId="193" operator="notEqual" stopIfTrue="1">
      <formula>E22*F22</formula>
    </cfRule>
  </conditionalFormatting>
  <conditionalFormatting sqref="N23">
    <cfRule type="cellIs" priority="17" dxfId="193" operator="notEqual" stopIfTrue="1">
      <formula>E23*F23</formula>
    </cfRule>
  </conditionalFormatting>
  <conditionalFormatting sqref="N23">
    <cfRule type="cellIs" priority="16" dxfId="193" operator="notEqual" stopIfTrue="1">
      <formula>E23*F23</formula>
    </cfRule>
  </conditionalFormatting>
  <conditionalFormatting sqref="N23">
    <cfRule type="cellIs" priority="15" dxfId="193" operator="notEqual" stopIfTrue="1">
      <formula>E23*F23</formula>
    </cfRule>
  </conditionalFormatting>
  <conditionalFormatting sqref="N23">
    <cfRule type="cellIs" priority="14" dxfId="193" operator="notEqual" stopIfTrue="1">
      <formula>E23*F23</formula>
    </cfRule>
  </conditionalFormatting>
  <conditionalFormatting sqref="N24">
    <cfRule type="cellIs" priority="13" dxfId="193" operator="notEqual" stopIfTrue="1">
      <formula>E24*F24</formula>
    </cfRule>
  </conditionalFormatting>
  <conditionalFormatting sqref="N24">
    <cfRule type="cellIs" priority="12" dxfId="193" operator="notEqual" stopIfTrue="1">
      <formula>E24*F24</formula>
    </cfRule>
  </conditionalFormatting>
  <conditionalFormatting sqref="N24">
    <cfRule type="cellIs" priority="11" dxfId="193" operator="notEqual" stopIfTrue="1">
      <formula>E24*F24</formula>
    </cfRule>
  </conditionalFormatting>
  <conditionalFormatting sqref="N24">
    <cfRule type="cellIs" priority="10" dxfId="193" operator="notEqual" stopIfTrue="1">
      <formula>E24*F24</formula>
    </cfRule>
  </conditionalFormatting>
  <conditionalFormatting sqref="N25">
    <cfRule type="cellIs" priority="9" dxfId="193" operator="notEqual" stopIfTrue="1">
      <formula>E25*F25</formula>
    </cfRule>
  </conditionalFormatting>
  <conditionalFormatting sqref="N25">
    <cfRule type="cellIs" priority="8" dxfId="193" operator="notEqual" stopIfTrue="1">
      <formula>E25*F25</formula>
    </cfRule>
  </conditionalFormatting>
  <conditionalFormatting sqref="N25">
    <cfRule type="cellIs" priority="7" dxfId="193" operator="notEqual" stopIfTrue="1">
      <formula>E25*F25</formula>
    </cfRule>
  </conditionalFormatting>
  <conditionalFormatting sqref="N25">
    <cfRule type="cellIs" priority="6" dxfId="193" operator="notEqual" stopIfTrue="1">
      <formula>E25*F25</formula>
    </cfRule>
  </conditionalFormatting>
  <conditionalFormatting sqref="N26">
    <cfRule type="cellIs" priority="5" dxfId="193" operator="notEqual" stopIfTrue="1">
      <formula>E26*F26</formula>
    </cfRule>
  </conditionalFormatting>
  <conditionalFormatting sqref="N26">
    <cfRule type="cellIs" priority="4" dxfId="193" operator="notEqual" stopIfTrue="1">
      <formula>E26*F26</formula>
    </cfRule>
  </conditionalFormatting>
  <conditionalFormatting sqref="N26">
    <cfRule type="cellIs" priority="3" dxfId="193" operator="notEqual" stopIfTrue="1">
      <formula>E26*F26</formula>
    </cfRule>
  </conditionalFormatting>
  <conditionalFormatting sqref="N26">
    <cfRule type="cellIs" priority="2" dxfId="193" operator="notEqual" stopIfTrue="1">
      <formula>E26*F26</formula>
    </cfRule>
  </conditionalFormatting>
  <conditionalFormatting sqref="N13">
    <cfRule type="cellIs" priority="1" dxfId="193" operator="notEqual" stopIfTrue="1">
      <formula>E13*F13</formula>
    </cfRule>
  </conditionalFormatting>
  <dataValidations count="1">
    <dataValidation type="list" allowBlank="1" showInputMessage="1" showErrorMessage="1" sqref="Q10:Q26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  <colBreaks count="1" manualBreakCount="1">
    <brk id="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O9" activeCellId="2" sqref="A9:A10 K9:K10 O9:O10"/>
    </sheetView>
  </sheetViews>
  <sheetFormatPr defaultColWidth="39.375" defaultRowHeight="13.5"/>
  <cols>
    <col min="1" max="3" width="16.25390625" style="52" customWidth="1"/>
    <col min="4" max="4" width="11.25390625" style="52" customWidth="1"/>
    <col min="5" max="5" width="15.00390625" style="52" customWidth="1"/>
    <col min="6" max="6" width="5.625" style="52" customWidth="1"/>
    <col min="7" max="7" width="12.875" style="52" customWidth="1"/>
    <col min="8" max="8" width="5.625" style="52" hidden="1" customWidth="1"/>
    <col min="9" max="9" width="8.125" style="52" customWidth="1"/>
    <col min="10" max="10" width="11.875" style="52" customWidth="1"/>
    <col min="11" max="11" width="7.375" style="52" bestFit="1" customWidth="1"/>
    <col min="12" max="13" width="10.375" style="52" bestFit="1" customWidth="1"/>
    <col min="14" max="14" width="18.875" style="52" bestFit="1" customWidth="1"/>
    <col min="15" max="15" width="21.00390625" style="52" bestFit="1" customWidth="1"/>
    <col min="16" max="16" width="9.625" style="52" customWidth="1"/>
    <col min="17" max="17" width="12.125" style="52" customWidth="1"/>
    <col min="18" max="18" width="12.625" style="52" customWidth="1"/>
    <col min="19" max="16384" width="39.375" style="52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5" t="s">
        <v>362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38" t="str">
        <f>"〔施設"&amp;C5&amp;"（公立"&amp;C6&amp;"、"&amp;"私立"&amp;C7&amp;"）〕"</f>
        <v>〔施設2（公立0、私立2）〕</v>
      </c>
      <c r="C4" s="838"/>
      <c r="D4" s="50"/>
      <c r="E4" s="50">
        <f>IF(H11=E5,"","おかしいぞ～？")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2</v>
      </c>
      <c r="D5" s="144"/>
      <c r="E5" s="1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COUNTIF($P$9:$P$10,B6)</f>
        <v>0</v>
      </c>
      <c r="D6" s="144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COUNTIF($P$9:$P$10,B7)</f>
        <v>2</v>
      </c>
      <c r="D7" s="226"/>
      <c r="E7" s="35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99" t="s">
        <v>30</v>
      </c>
      <c r="J8" s="101" t="s">
        <v>31</v>
      </c>
      <c r="K8" s="10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216" t="s">
        <v>757</v>
      </c>
      <c r="B9" s="197" t="s">
        <v>1409</v>
      </c>
      <c r="C9" s="197" t="s">
        <v>1410</v>
      </c>
      <c r="D9" s="367" t="s">
        <v>1411</v>
      </c>
      <c r="E9" s="198" t="str">
        <f>M9&amp;N9</f>
        <v>山口市秋穂二島1062</v>
      </c>
      <c r="F9" s="199" t="s">
        <v>363</v>
      </c>
      <c r="G9" s="200">
        <v>33420</v>
      </c>
      <c r="H9" s="201"/>
      <c r="I9" s="199" t="s">
        <v>364</v>
      </c>
      <c r="J9" s="202" t="s">
        <v>280</v>
      </c>
      <c r="K9" s="106" t="s">
        <v>281</v>
      </c>
      <c r="L9" s="107" t="s">
        <v>1412</v>
      </c>
      <c r="M9" s="107" t="s">
        <v>69</v>
      </c>
      <c r="N9" s="108" t="s">
        <v>299</v>
      </c>
      <c r="O9" s="108" t="s">
        <v>572</v>
      </c>
      <c r="P9" s="109" t="str">
        <f>IF(Q9="","",IF(OR(Q9="国",Q9="県",Q9="市町",Q9="組合その他"),"（公立）","（私立）"))</f>
        <v>（私立）</v>
      </c>
      <c r="Q9" s="110" t="s">
        <v>61</v>
      </c>
    </row>
    <row r="10" spans="1:17" ht="42" customHeight="1">
      <c r="A10" s="203" t="s">
        <v>366</v>
      </c>
      <c r="B10" s="111" t="s">
        <v>1409</v>
      </c>
      <c r="C10" s="111" t="s">
        <v>367</v>
      </c>
      <c r="D10" s="366" t="s">
        <v>1125</v>
      </c>
      <c r="E10" s="112" t="str">
        <f>M10&amp;N10</f>
        <v>山口市大手町9番6号</v>
      </c>
      <c r="F10" s="112" t="s">
        <v>365</v>
      </c>
      <c r="G10" s="204">
        <v>33420</v>
      </c>
      <c r="H10" s="113"/>
      <c r="I10" s="112" t="s">
        <v>596</v>
      </c>
      <c r="J10" s="114" t="s">
        <v>282</v>
      </c>
      <c r="K10" s="115" t="s">
        <v>281</v>
      </c>
      <c r="L10" s="116" t="s">
        <v>1412</v>
      </c>
      <c r="M10" s="116" t="s">
        <v>69</v>
      </c>
      <c r="N10" s="117" t="s">
        <v>298</v>
      </c>
      <c r="O10" s="117" t="s">
        <v>1413</v>
      </c>
      <c r="P10" s="118" t="s">
        <v>530</v>
      </c>
      <c r="Q10" s="119" t="s">
        <v>61</v>
      </c>
    </row>
    <row r="11" spans="1:8" ht="12.75">
      <c r="A11" s="53">
        <f>COUNTA(A9:A10)</f>
        <v>2</v>
      </c>
      <c r="H11" s="53">
        <f>SUM(H9:H10)</f>
        <v>0</v>
      </c>
    </row>
    <row r="12" spans="1:14" ht="13.5" thickBot="1">
      <c r="A12" s="72" t="s">
        <v>65</v>
      </c>
      <c r="C12" s="73" t="s">
        <v>66</v>
      </c>
      <c r="H12" s="72" t="s">
        <v>67</v>
      </c>
      <c r="N12" s="73" t="s">
        <v>68</v>
      </c>
    </row>
    <row r="13" spans="1:17" s="53" customFormat="1" ht="13.5" customHeight="1" thickTop="1">
      <c r="A13" s="52"/>
      <c r="B13" s="52"/>
      <c r="C13" s="74" t="s">
        <v>96</v>
      </c>
      <c r="D13" s="75">
        <f aca="true" t="shared" si="0" ref="D13:D25">COUNTIF($M$9:$M$10,C13)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76"/>
      <c r="O13" s="77" t="s">
        <v>56</v>
      </c>
      <c r="P13" s="77" t="s">
        <v>7</v>
      </c>
      <c r="Q13" s="78" t="s">
        <v>34</v>
      </c>
    </row>
    <row r="14" spans="3:17" ht="12.75">
      <c r="C14" s="79" t="s">
        <v>100</v>
      </c>
      <c r="D14" s="80">
        <f t="shared" si="0"/>
        <v>0</v>
      </c>
      <c r="N14" s="834" t="s">
        <v>9</v>
      </c>
      <c r="O14" s="81" t="s">
        <v>57</v>
      </c>
      <c r="P14" s="81">
        <f aca="true" t="shared" si="1" ref="P14:P21">COUNTIF($Q$9:$Q$10,O14)</f>
        <v>0</v>
      </c>
      <c r="Q14" s="82">
        <f aca="true" t="shared" si="2" ref="Q14:Q21">SUMIF($Q$9:$Q$10,O14,$H$9:$H$10)</f>
        <v>0</v>
      </c>
    </row>
    <row r="15" spans="3:17" ht="12.75">
      <c r="C15" s="79" t="s">
        <v>69</v>
      </c>
      <c r="D15" s="80">
        <f t="shared" si="0"/>
        <v>2</v>
      </c>
      <c r="N15" s="835"/>
      <c r="O15" s="81" t="s">
        <v>58</v>
      </c>
      <c r="P15" s="81">
        <f t="shared" si="1"/>
        <v>0</v>
      </c>
      <c r="Q15" s="82">
        <f t="shared" si="2"/>
        <v>0</v>
      </c>
    </row>
    <row r="16" spans="3:17" ht="12.75">
      <c r="C16" s="79" t="s">
        <v>95</v>
      </c>
      <c r="D16" s="80">
        <f t="shared" si="0"/>
        <v>0</v>
      </c>
      <c r="N16" s="835"/>
      <c r="O16" s="81" t="s">
        <v>59</v>
      </c>
      <c r="P16" s="81">
        <f t="shared" si="1"/>
        <v>0</v>
      </c>
      <c r="Q16" s="82">
        <f t="shared" si="2"/>
        <v>0</v>
      </c>
    </row>
    <row r="17" spans="3:17" ht="13.5" thickBot="1">
      <c r="C17" s="79" t="s">
        <v>125</v>
      </c>
      <c r="D17" s="80">
        <f t="shared" si="0"/>
        <v>0</v>
      </c>
      <c r="N17" s="836"/>
      <c r="O17" s="83" t="s">
        <v>60</v>
      </c>
      <c r="P17" s="83">
        <f t="shared" si="1"/>
        <v>0</v>
      </c>
      <c r="Q17" s="84">
        <f t="shared" si="2"/>
        <v>0</v>
      </c>
    </row>
    <row r="18" spans="3:17" ht="13.5" thickTop="1">
      <c r="C18" s="79" t="s">
        <v>13</v>
      </c>
      <c r="D18" s="80">
        <f t="shared" si="0"/>
        <v>0</v>
      </c>
      <c r="N18" s="835" t="s">
        <v>10</v>
      </c>
      <c r="O18" s="85" t="s">
        <v>61</v>
      </c>
      <c r="P18" s="85">
        <f t="shared" si="1"/>
        <v>2</v>
      </c>
      <c r="Q18" s="86">
        <f t="shared" si="2"/>
        <v>0</v>
      </c>
    </row>
    <row r="19" spans="3:17" ht="12.75">
      <c r="C19" s="79" t="s">
        <v>45</v>
      </c>
      <c r="D19" s="80">
        <f t="shared" si="0"/>
        <v>0</v>
      </c>
      <c r="N19" s="835"/>
      <c r="O19" s="81" t="s">
        <v>62</v>
      </c>
      <c r="P19" s="81">
        <f t="shared" si="1"/>
        <v>0</v>
      </c>
      <c r="Q19" s="82">
        <f t="shared" si="2"/>
        <v>0</v>
      </c>
    </row>
    <row r="20" spans="3:17" ht="12.75">
      <c r="C20" s="79" t="s">
        <v>123</v>
      </c>
      <c r="D20" s="80">
        <f t="shared" si="0"/>
        <v>0</v>
      </c>
      <c r="N20" s="835"/>
      <c r="O20" s="81" t="s">
        <v>63</v>
      </c>
      <c r="P20" s="81">
        <f t="shared" si="1"/>
        <v>0</v>
      </c>
      <c r="Q20" s="82">
        <f t="shared" si="2"/>
        <v>0</v>
      </c>
    </row>
    <row r="21" spans="3:17" ht="13.5" thickBot="1">
      <c r="C21" s="79" t="s">
        <v>99</v>
      </c>
      <c r="D21" s="80">
        <f t="shared" si="0"/>
        <v>0</v>
      </c>
      <c r="N21" s="837"/>
      <c r="O21" s="87" t="s">
        <v>64</v>
      </c>
      <c r="P21" s="87">
        <f t="shared" si="1"/>
        <v>0</v>
      </c>
      <c r="Q21" s="88">
        <f t="shared" si="2"/>
        <v>0</v>
      </c>
    </row>
    <row r="22" spans="3:17" ht="13.5" thickTop="1">
      <c r="C22" s="79" t="s">
        <v>101</v>
      </c>
      <c r="D22" s="80">
        <f t="shared" si="0"/>
        <v>0</v>
      </c>
      <c r="P22" s="89">
        <f>SUM(P14:P21)</f>
        <v>2</v>
      </c>
      <c r="Q22" s="89">
        <f>SUM(Q14:Q21)</f>
        <v>0</v>
      </c>
    </row>
    <row r="23" spans="3:4" ht="12.75">
      <c r="C23" s="79" t="s">
        <v>70</v>
      </c>
      <c r="D23" s="80">
        <f t="shared" si="0"/>
        <v>0</v>
      </c>
    </row>
    <row r="24" spans="3:4" ht="12.75">
      <c r="C24" s="79" t="s">
        <v>126</v>
      </c>
      <c r="D24" s="80">
        <f t="shared" si="0"/>
        <v>0</v>
      </c>
    </row>
    <row r="25" spans="3:4" ht="13.5" thickBot="1">
      <c r="C25" s="357" t="s">
        <v>52</v>
      </c>
      <c r="D25" s="91">
        <f t="shared" si="0"/>
        <v>0</v>
      </c>
    </row>
    <row r="26" spans="3:4" ht="13.5" thickBot="1" thickTop="1">
      <c r="C26" s="92" t="s">
        <v>71</v>
      </c>
      <c r="D26" s="93">
        <f>SUM(D13:D25)</f>
        <v>2</v>
      </c>
    </row>
    <row r="27" spans="3:4" ht="13.5" thickTop="1">
      <c r="C27" s="94" t="s">
        <v>324</v>
      </c>
      <c r="D27" s="95">
        <f aca="true" t="shared" si="3" ref="D27:D35">COUNTIF($M$9:$M$10,C27)</f>
        <v>0</v>
      </c>
    </row>
    <row r="28" spans="3:4" ht="12.75">
      <c r="C28" s="79" t="s">
        <v>332</v>
      </c>
      <c r="D28" s="80">
        <f t="shared" si="3"/>
        <v>0</v>
      </c>
    </row>
    <row r="29" spans="3:4" ht="12.75">
      <c r="C29" s="79" t="s">
        <v>325</v>
      </c>
      <c r="D29" s="80">
        <f t="shared" si="3"/>
        <v>0</v>
      </c>
    </row>
    <row r="30" spans="3:4" ht="12.75">
      <c r="C30" s="79" t="s">
        <v>326</v>
      </c>
      <c r="D30" s="80">
        <f t="shared" si="3"/>
        <v>0</v>
      </c>
    </row>
    <row r="31" spans="3:4" ht="12.75">
      <c r="C31" s="79" t="s">
        <v>333</v>
      </c>
      <c r="D31" s="80">
        <f t="shared" si="3"/>
        <v>0</v>
      </c>
    </row>
    <row r="32" spans="3:4" ht="12.75">
      <c r="C32" s="79" t="s">
        <v>72</v>
      </c>
      <c r="D32" s="80">
        <f t="shared" si="3"/>
        <v>0</v>
      </c>
    </row>
    <row r="33" spans="3:4" ht="12.75">
      <c r="C33" s="79" t="s">
        <v>73</v>
      </c>
      <c r="D33" s="80">
        <f t="shared" si="3"/>
        <v>0</v>
      </c>
    </row>
    <row r="34" spans="3:4" ht="12.75">
      <c r="C34" s="79" t="s">
        <v>334</v>
      </c>
      <c r="D34" s="80">
        <f t="shared" si="3"/>
        <v>0</v>
      </c>
    </row>
    <row r="35" spans="3:4" ht="13.5" thickBot="1">
      <c r="C35" s="357" t="s">
        <v>74</v>
      </c>
      <c r="D35" s="91">
        <f t="shared" si="3"/>
        <v>0</v>
      </c>
    </row>
    <row r="36" spans="3:4" ht="13.5" thickBot="1" thickTop="1">
      <c r="C36" s="92" t="s">
        <v>75</v>
      </c>
      <c r="D36" s="93">
        <f>SUM(D27:D35)</f>
        <v>0</v>
      </c>
    </row>
    <row r="37" spans="3:5" ht="13.5" thickBot="1" thickTop="1">
      <c r="C37" s="96" t="s">
        <v>76</v>
      </c>
      <c r="D37" s="97">
        <f>D26+D36</f>
        <v>2</v>
      </c>
      <c r="E37" s="52">
        <f>IF(D37=A11,"","おかしいぞ～？")</f>
      </c>
    </row>
    <row r="38" ht="13.5" thickTop="1"/>
  </sheetData>
  <sheetProtection/>
  <autoFilter ref="A8:J9"/>
  <mergeCells count="3">
    <mergeCell ref="B4:C4"/>
    <mergeCell ref="N14:N17"/>
    <mergeCell ref="N18:N21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view="pageBreakPreview" zoomScale="85" zoomScaleSheetLayoutView="85" zoomScalePageLayoutView="0" workbookViewId="0" topLeftCell="A5">
      <pane xSplit="2" topLeftCell="C1" activePane="topRight" state="frozen"/>
      <selection pane="topLeft" activeCell="D31" sqref="D31"/>
      <selection pane="topRight" activeCell="P10" activeCellId="2" sqref="A10:A17 J10:J17 P10:P17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25390625" style="52" customWidth="1"/>
    <col min="7" max="7" width="8.75390625" style="52" customWidth="1"/>
    <col min="8" max="8" width="7.375" style="52" customWidth="1"/>
    <col min="9" max="9" width="4.375" style="52" customWidth="1"/>
    <col min="10" max="10" width="7.375" style="52" bestFit="1" customWidth="1"/>
    <col min="11" max="12" width="10.375" style="52" bestFit="1" customWidth="1"/>
    <col min="13" max="13" width="19.125" style="52" bestFit="1" customWidth="1"/>
    <col min="14" max="14" width="9.00390625" style="52" customWidth="1"/>
    <col min="15" max="15" width="18.625" style="52" bestFit="1" customWidth="1"/>
    <col min="16" max="16" width="33.25390625" style="52" bestFit="1" customWidth="1"/>
    <col min="17" max="17" width="9.00390625" style="52" customWidth="1"/>
    <col min="18" max="18" width="12.25390625" style="52" bestFit="1" customWidth="1"/>
    <col min="19" max="19" width="7.375" style="52" customWidth="1"/>
    <col min="20" max="16384" width="39.375" style="52" customWidth="1"/>
  </cols>
  <sheetData>
    <row r="1" spans="1:16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ht="12.75">
      <c r="A3" s="225" t="s">
        <v>993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s="53" customFormat="1" ht="13.5" customHeight="1">
      <c r="A5" s="50"/>
      <c r="B5" s="838" t="str">
        <f>"〔施設"&amp;C6&amp;"（公立"&amp;C7&amp;"、"&amp;"私立"&amp;C8&amp;"）"&amp;"  定員"&amp;E6&amp;"（公立"&amp;E7&amp;"、私立"&amp;E8&amp;"）〕"</f>
        <v>〔施設8（公立0、私立8）  定員820（公立0、私立820）〕</v>
      </c>
      <c r="C5" s="838"/>
      <c r="D5" s="50"/>
      <c r="E5" s="50"/>
      <c r="F5" s="50">
        <f>IF(O18=E6,"","おかしいぞ～？")</f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53" customFormat="1" ht="13.5" customHeight="1">
      <c r="A6" s="54"/>
      <c r="B6" s="55" t="s">
        <v>7</v>
      </c>
      <c r="C6" s="56">
        <f>C7+C8</f>
        <v>8</v>
      </c>
      <c r="D6" s="57" t="s">
        <v>8</v>
      </c>
      <c r="E6" s="58">
        <f>E7+E8</f>
        <v>820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53" customFormat="1" ht="13.5" customHeight="1">
      <c r="A7" s="54"/>
      <c r="B7" s="55" t="s">
        <v>9</v>
      </c>
      <c r="C7" s="56">
        <f>COUNTIF($Q$10:$Q$17,B7)</f>
        <v>0</v>
      </c>
      <c r="D7" s="57" t="s">
        <v>9</v>
      </c>
      <c r="E7" s="58">
        <f>SUMIF($Q$10:$Q$17,D7,$O$10:$O$17)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53" customFormat="1" ht="13.5" customHeight="1">
      <c r="A8" s="54"/>
      <c r="B8" s="59" t="s">
        <v>10</v>
      </c>
      <c r="C8" s="60">
        <f>COUNTIF($Q$10:$Q$17,B8)</f>
        <v>8</v>
      </c>
      <c r="D8" s="61" t="s">
        <v>10</v>
      </c>
      <c r="E8" s="62">
        <f>SUMIF($Q$10:$Q$17,D8,$O$10:$O$17)</f>
        <v>820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42" customHeight="1">
      <c r="A9" s="98" t="s">
        <v>26</v>
      </c>
      <c r="B9" s="99" t="s">
        <v>27</v>
      </c>
      <c r="C9" s="99" t="s">
        <v>12</v>
      </c>
      <c r="D9" s="99" t="s">
        <v>1157</v>
      </c>
      <c r="E9" s="100" t="s">
        <v>1145</v>
      </c>
      <c r="F9" s="100" t="s">
        <v>1138</v>
      </c>
      <c r="G9" s="99" t="s">
        <v>30</v>
      </c>
      <c r="H9" s="101" t="s">
        <v>31</v>
      </c>
      <c r="I9" s="257"/>
      <c r="J9" s="252" t="s">
        <v>32</v>
      </c>
      <c r="K9" s="103" t="s">
        <v>296</v>
      </c>
      <c r="L9" s="103" t="s">
        <v>297</v>
      </c>
      <c r="M9" s="103" t="s">
        <v>54</v>
      </c>
      <c r="N9" s="103" t="s">
        <v>20</v>
      </c>
      <c r="O9" s="104" t="s">
        <v>19</v>
      </c>
      <c r="P9" s="104" t="s">
        <v>33</v>
      </c>
      <c r="Q9" s="103" t="s">
        <v>55</v>
      </c>
      <c r="R9" s="105" t="s">
        <v>56</v>
      </c>
    </row>
    <row r="10" spans="1:18" s="5" customFormat="1" ht="42" customHeight="1">
      <c r="A10" s="413" t="s">
        <v>1426</v>
      </c>
      <c r="B10" s="375" t="s">
        <v>1188</v>
      </c>
      <c r="C10" s="378" t="str">
        <f aca="true" t="shared" si="0" ref="C10:C17">L10&amp;M10</f>
        <v>下関市上田中町8-3-1</v>
      </c>
      <c r="D10" s="414">
        <v>24929</v>
      </c>
      <c r="E10" s="415">
        <v>40</v>
      </c>
      <c r="F10" s="714">
        <v>3</v>
      </c>
      <c r="G10" s="379" t="s">
        <v>671</v>
      </c>
      <c r="H10" s="715"/>
      <c r="I10" s="314"/>
      <c r="J10" s="716" t="s">
        <v>178</v>
      </c>
      <c r="K10" s="717" t="s">
        <v>36</v>
      </c>
      <c r="L10" s="717" t="s">
        <v>35</v>
      </c>
      <c r="M10" s="718" t="s">
        <v>672</v>
      </c>
      <c r="N10" s="719"/>
      <c r="O10" s="720">
        <f aca="true" t="shared" si="1" ref="O10:O17">E10*F10+N10</f>
        <v>120</v>
      </c>
      <c r="P10" s="718" t="s">
        <v>179</v>
      </c>
      <c r="Q10" s="721" t="str">
        <f aca="true" t="shared" si="2" ref="Q10:Q17">IF(R10="","",IF(OR(R10="国",R10="県",R10="市町",R10="組合その他"),"（公立）","（私立）"))</f>
        <v>（私立）</v>
      </c>
      <c r="R10" s="722" t="s">
        <v>63</v>
      </c>
    </row>
    <row r="11" spans="1:18" ht="42" customHeight="1">
      <c r="A11" s="249" t="s">
        <v>1846</v>
      </c>
      <c r="B11" s="591" t="s">
        <v>1614</v>
      </c>
      <c r="C11" s="592" t="s">
        <v>1615</v>
      </c>
      <c r="D11" s="593">
        <v>44551</v>
      </c>
      <c r="E11" s="594">
        <v>80</v>
      </c>
      <c r="F11" s="595">
        <v>2</v>
      </c>
      <c r="G11" s="692" t="s">
        <v>1844</v>
      </c>
      <c r="H11" s="596"/>
      <c r="I11" s="723"/>
      <c r="J11" s="619" t="s">
        <v>178</v>
      </c>
      <c r="K11" s="326" t="s">
        <v>36</v>
      </c>
      <c r="L11" s="326" t="s">
        <v>96</v>
      </c>
      <c r="M11" s="327" t="s">
        <v>1618</v>
      </c>
      <c r="N11" s="724"/>
      <c r="O11" s="725">
        <f>E11*F11+N11</f>
        <v>160</v>
      </c>
      <c r="P11" s="327" t="s">
        <v>1617</v>
      </c>
      <c r="Q11" s="328" t="str">
        <f>IF(R11="","",IF(OR(R11="国",R11="県",R11="市町",R11="組合その他"),"（公立）","（私立）"))</f>
        <v>（私立）</v>
      </c>
      <c r="R11" s="329" t="s">
        <v>63</v>
      </c>
    </row>
    <row r="12" spans="1:18" s="5" customFormat="1" ht="42" customHeight="1">
      <c r="A12" s="312" t="s">
        <v>1189</v>
      </c>
      <c r="B12" s="291" t="s">
        <v>343</v>
      </c>
      <c r="C12" s="288" t="str">
        <f t="shared" si="0"/>
        <v>宇部市中村3丁目12-53</v>
      </c>
      <c r="D12" s="313">
        <v>20529</v>
      </c>
      <c r="E12" s="726">
        <v>50</v>
      </c>
      <c r="F12" s="727">
        <v>2</v>
      </c>
      <c r="G12" s="292" t="s">
        <v>673</v>
      </c>
      <c r="H12" s="728"/>
      <c r="I12" s="314"/>
      <c r="J12" s="729" t="s">
        <v>178</v>
      </c>
      <c r="K12" s="296" t="s">
        <v>38</v>
      </c>
      <c r="L12" s="296" t="s">
        <v>37</v>
      </c>
      <c r="M12" s="272" t="s">
        <v>660</v>
      </c>
      <c r="N12" s="297"/>
      <c r="O12" s="298">
        <f t="shared" si="1"/>
        <v>100</v>
      </c>
      <c r="P12" s="272" t="s">
        <v>1190</v>
      </c>
      <c r="Q12" s="299" t="str">
        <f t="shared" si="2"/>
        <v>（私立）</v>
      </c>
      <c r="R12" s="300" t="s">
        <v>62</v>
      </c>
    </row>
    <row r="13" spans="1:18" s="5" customFormat="1" ht="42" customHeight="1">
      <c r="A13" s="301" t="s">
        <v>180</v>
      </c>
      <c r="B13" s="286" t="s">
        <v>346</v>
      </c>
      <c r="C13" s="289" t="str">
        <f t="shared" si="0"/>
        <v>山口市小郡下郷799</v>
      </c>
      <c r="D13" s="294">
        <v>20194</v>
      </c>
      <c r="E13" s="293">
        <v>20</v>
      </c>
      <c r="F13" s="302">
        <v>2</v>
      </c>
      <c r="G13" s="290" t="s">
        <v>674</v>
      </c>
      <c r="H13" s="303"/>
      <c r="I13" s="314"/>
      <c r="J13" s="315" t="s">
        <v>178</v>
      </c>
      <c r="K13" s="280" t="s">
        <v>94</v>
      </c>
      <c r="L13" s="280" t="s">
        <v>141</v>
      </c>
      <c r="M13" s="273" t="s">
        <v>181</v>
      </c>
      <c r="N13" s="304"/>
      <c r="O13" s="305">
        <f t="shared" si="1"/>
        <v>40</v>
      </c>
      <c r="P13" s="273" t="s">
        <v>1191</v>
      </c>
      <c r="Q13" s="306" t="str">
        <f t="shared" si="2"/>
        <v>（私立）</v>
      </c>
      <c r="R13" s="307" t="s">
        <v>62</v>
      </c>
    </row>
    <row r="14" spans="1:18" s="5" customFormat="1" ht="42" customHeight="1">
      <c r="A14" s="301" t="s">
        <v>1427</v>
      </c>
      <c r="B14" s="286" t="s">
        <v>746</v>
      </c>
      <c r="C14" s="289" t="str">
        <f t="shared" si="0"/>
        <v>山口市小郡下郷258-2</v>
      </c>
      <c r="D14" s="294">
        <v>24198</v>
      </c>
      <c r="E14" s="293">
        <v>40</v>
      </c>
      <c r="F14" s="302">
        <v>3</v>
      </c>
      <c r="G14" s="290" t="s">
        <v>675</v>
      </c>
      <c r="H14" s="303"/>
      <c r="I14" s="314"/>
      <c r="J14" s="315" t="s">
        <v>178</v>
      </c>
      <c r="K14" s="280" t="s">
        <v>94</v>
      </c>
      <c r="L14" s="280" t="s">
        <v>141</v>
      </c>
      <c r="M14" s="273" t="s">
        <v>314</v>
      </c>
      <c r="N14" s="304"/>
      <c r="O14" s="305">
        <f t="shared" si="1"/>
        <v>120</v>
      </c>
      <c r="P14" s="273" t="s">
        <v>182</v>
      </c>
      <c r="Q14" s="306" t="str">
        <f t="shared" si="2"/>
        <v>（私立）</v>
      </c>
      <c r="R14" s="307" t="s">
        <v>63</v>
      </c>
    </row>
    <row r="15" spans="1:18" s="5" customFormat="1" ht="42" customHeight="1">
      <c r="A15" s="301" t="s">
        <v>183</v>
      </c>
      <c r="B15" s="286" t="s">
        <v>347</v>
      </c>
      <c r="C15" s="289" t="str">
        <f t="shared" si="0"/>
        <v>萩市大字平安古町209番地の1</v>
      </c>
      <c r="D15" s="294">
        <v>19815</v>
      </c>
      <c r="E15" s="293">
        <v>30</v>
      </c>
      <c r="F15" s="302">
        <v>2</v>
      </c>
      <c r="G15" s="290" t="s">
        <v>676</v>
      </c>
      <c r="H15" s="303"/>
      <c r="I15" s="314"/>
      <c r="J15" s="315" t="s">
        <v>178</v>
      </c>
      <c r="K15" s="280" t="s">
        <v>42</v>
      </c>
      <c r="L15" s="280" t="s">
        <v>41</v>
      </c>
      <c r="M15" s="273" t="s">
        <v>1192</v>
      </c>
      <c r="N15" s="304"/>
      <c r="O15" s="305">
        <f t="shared" si="1"/>
        <v>60</v>
      </c>
      <c r="P15" s="273" t="s">
        <v>184</v>
      </c>
      <c r="Q15" s="306" t="str">
        <f t="shared" si="2"/>
        <v>（私立）</v>
      </c>
      <c r="R15" s="307" t="s">
        <v>62</v>
      </c>
    </row>
    <row r="16" spans="1:18" s="5" customFormat="1" ht="42" customHeight="1">
      <c r="A16" s="301" t="s">
        <v>1428</v>
      </c>
      <c r="B16" s="286" t="s">
        <v>344</v>
      </c>
      <c r="C16" s="289" t="str">
        <f t="shared" si="0"/>
        <v>防府市三田尻1丁目3番1号</v>
      </c>
      <c r="D16" s="294">
        <v>19124</v>
      </c>
      <c r="E16" s="293">
        <v>50</v>
      </c>
      <c r="F16" s="302">
        <v>2</v>
      </c>
      <c r="G16" s="290" t="s">
        <v>677</v>
      </c>
      <c r="H16" s="303"/>
      <c r="I16" s="314"/>
      <c r="J16" s="315" t="s">
        <v>178</v>
      </c>
      <c r="K16" s="280" t="s">
        <v>22</v>
      </c>
      <c r="L16" s="280" t="s">
        <v>23</v>
      </c>
      <c r="M16" s="273" t="s">
        <v>1175</v>
      </c>
      <c r="N16" s="304"/>
      <c r="O16" s="305">
        <f t="shared" si="1"/>
        <v>100</v>
      </c>
      <c r="P16" s="273" t="s">
        <v>1193</v>
      </c>
      <c r="Q16" s="306" t="str">
        <f t="shared" si="2"/>
        <v>（私立）</v>
      </c>
      <c r="R16" s="307" t="s">
        <v>62</v>
      </c>
    </row>
    <row r="17" spans="1:18" s="5" customFormat="1" ht="42" customHeight="1">
      <c r="A17" s="282" t="s">
        <v>1429</v>
      </c>
      <c r="B17" s="366" t="s">
        <v>1194</v>
      </c>
      <c r="C17" s="283" t="str">
        <f t="shared" si="0"/>
        <v>柳井市古開作410</v>
      </c>
      <c r="D17" s="284">
        <v>26024</v>
      </c>
      <c r="E17" s="285">
        <v>40</v>
      </c>
      <c r="F17" s="310">
        <v>3</v>
      </c>
      <c r="G17" s="418" t="s">
        <v>678</v>
      </c>
      <c r="H17" s="311"/>
      <c r="I17" s="730"/>
      <c r="J17" s="731" t="s">
        <v>178</v>
      </c>
      <c r="K17" s="278" t="s">
        <v>49</v>
      </c>
      <c r="L17" s="278" t="s">
        <v>48</v>
      </c>
      <c r="M17" s="279" t="s">
        <v>185</v>
      </c>
      <c r="N17" s="308"/>
      <c r="O17" s="316">
        <f t="shared" si="1"/>
        <v>120</v>
      </c>
      <c r="P17" s="279" t="s">
        <v>186</v>
      </c>
      <c r="Q17" s="309" t="str">
        <f t="shared" si="2"/>
        <v>（私立）</v>
      </c>
      <c r="R17" s="281" t="s">
        <v>63</v>
      </c>
    </row>
    <row r="18" spans="1:15" ht="12.75">
      <c r="A18" s="53">
        <f>COUNTA(A10:A17)</f>
        <v>8</v>
      </c>
      <c r="O18" s="53">
        <f>SUM(O10:O17)</f>
        <v>820</v>
      </c>
    </row>
    <row r="19" spans="1:15" ht="12.75">
      <c r="A19" s="72" t="s">
        <v>65</v>
      </c>
      <c r="K19" s="53"/>
      <c r="O19" s="72" t="s">
        <v>67</v>
      </c>
    </row>
    <row r="20" spans="3:15" ht="13.5" thickBot="1">
      <c r="C20" s="73" t="s">
        <v>66</v>
      </c>
      <c r="O20" s="73" t="s">
        <v>68</v>
      </c>
    </row>
    <row r="21" spans="3:18" ht="13.5" thickTop="1">
      <c r="C21" s="74" t="s">
        <v>96</v>
      </c>
      <c r="D21" s="75">
        <f aca="true" t="shared" si="3" ref="D21:D33">COUNTIF($L$10:$L$17,C21)</f>
        <v>2</v>
      </c>
      <c r="E21" s="184"/>
      <c r="O21" s="76"/>
      <c r="P21" s="77" t="s">
        <v>56</v>
      </c>
      <c r="Q21" s="77" t="s">
        <v>7</v>
      </c>
      <c r="R21" s="78" t="s">
        <v>34</v>
      </c>
    </row>
    <row r="22" spans="3:18" ht="12.75">
      <c r="C22" s="79" t="s">
        <v>100</v>
      </c>
      <c r="D22" s="80">
        <f t="shared" si="3"/>
        <v>1</v>
      </c>
      <c r="E22" s="184"/>
      <c r="O22" s="834" t="s">
        <v>9</v>
      </c>
      <c r="P22" s="81" t="s">
        <v>57</v>
      </c>
      <c r="Q22" s="81">
        <f aca="true" t="shared" si="4" ref="Q22:Q29">COUNTIF($R$10:$R$17,P22)</f>
        <v>0</v>
      </c>
      <c r="R22" s="82">
        <f aca="true" t="shared" si="5" ref="R22:R29">SUMIF($R$10:$R$17,P22,$O$10:$O$17)</f>
        <v>0</v>
      </c>
    </row>
    <row r="23" spans="3:18" ht="12.75">
      <c r="C23" s="79" t="s">
        <v>69</v>
      </c>
      <c r="D23" s="80">
        <f t="shared" si="3"/>
        <v>2</v>
      </c>
      <c r="E23" s="184"/>
      <c r="O23" s="835"/>
      <c r="P23" s="81" t="s">
        <v>58</v>
      </c>
      <c r="Q23" s="81">
        <f t="shared" si="4"/>
        <v>0</v>
      </c>
      <c r="R23" s="82">
        <f t="shared" si="5"/>
        <v>0</v>
      </c>
    </row>
    <row r="24" spans="3:18" ht="12.75">
      <c r="C24" s="79" t="s">
        <v>95</v>
      </c>
      <c r="D24" s="80">
        <f t="shared" si="3"/>
        <v>1</v>
      </c>
      <c r="E24" s="184"/>
      <c r="O24" s="835"/>
      <c r="P24" s="81" t="s">
        <v>59</v>
      </c>
      <c r="Q24" s="81">
        <f t="shared" si="4"/>
        <v>0</v>
      </c>
      <c r="R24" s="82">
        <f t="shared" si="5"/>
        <v>0</v>
      </c>
    </row>
    <row r="25" spans="3:18" ht="13.5" thickBot="1">
      <c r="C25" s="79" t="s">
        <v>125</v>
      </c>
      <c r="D25" s="80">
        <f t="shared" si="3"/>
        <v>1</v>
      </c>
      <c r="E25" s="184"/>
      <c r="O25" s="836"/>
      <c r="P25" s="83" t="s">
        <v>60</v>
      </c>
      <c r="Q25" s="83">
        <f t="shared" si="4"/>
        <v>0</v>
      </c>
      <c r="R25" s="84">
        <f t="shared" si="5"/>
        <v>0</v>
      </c>
    </row>
    <row r="26" spans="3:18" ht="13.5" thickTop="1">
      <c r="C26" s="79" t="s">
        <v>13</v>
      </c>
      <c r="D26" s="80">
        <f t="shared" si="3"/>
        <v>0</v>
      </c>
      <c r="E26" s="184"/>
      <c r="O26" s="835" t="s">
        <v>10</v>
      </c>
      <c r="P26" s="85" t="s">
        <v>61</v>
      </c>
      <c r="Q26" s="85">
        <f t="shared" si="4"/>
        <v>0</v>
      </c>
      <c r="R26" s="86">
        <f t="shared" si="5"/>
        <v>0</v>
      </c>
    </row>
    <row r="27" spans="3:18" ht="12.75">
      <c r="C27" s="79" t="s">
        <v>45</v>
      </c>
      <c r="D27" s="80">
        <f t="shared" si="3"/>
        <v>0</v>
      </c>
      <c r="E27" s="184"/>
      <c r="O27" s="835"/>
      <c r="P27" s="81" t="s">
        <v>62</v>
      </c>
      <c r="Q27" s="81">
        <f t="shared" si="4"/>
        <v>4</v>
      </c>
      <c r="R27" s="82">
        <f t="shared" si="5"/>
        <v>300</v>
      </c>
    </row>
    <row r="28" spans="3:18" ht="12.75">
      <c r="C28" s="79" t="s">
        <v>123</v>
      </c>
      <c r="D28" s="80">
        <f t="shared" si="3"/>
        <v>0</v>
      </c>
      <c r="E28" s="184"/>
      <c r="O28" s="835"/>
      <c r="P28" s="81" t="s">
        <v>63</v>
      </c>
      <c r="Q28" s="81">
        <f t="shared" si="4"/>
        <v>4</v>
      </c>
      <c r="R28" s="82">
        <f t="shared" si="5"/>
        <v>520</v>
      </c>
    </row>
    <row r="29" spans="3:18" ht="13.5" thickBot="1">
      <c r="C29" s="79" t="s">
        <v>99</v>
      </c>
      <c r="D29" s="80">
        <f t="shared" si="3"/>
        <v>0</v>
      </c>
      <c r="E29" s="184"/>
      <c r="O29" s="837"/>
      <c r="P29" s="87" t="s">
        <v>64</v>
      </c>
      <c r="Q29" s="87">
        <f t="shared" si="4"/>
        <v>0</v>
      </c>
      <c r="R29" s="88">
        <f t="shared" si="5"/>
        <v>0</v>
      </c>
    </row>
    <row r="30" spans="3:18" ht="13.5" thickTop="1">
      <c r="C30" s="79" t="s">
        <v>101</v>
      </c>
      <c r="D30" s="80">
        <f t="shared" si="3"/>
        <v>1</v>
      </c>
      <c r="E30" s="184"/>
      <c r="Q30" s="89">
        <f>SUM(Q22:Q29)</f>
        <v>8</v>
      </c>
      <c r="R30" s="89">
        <f>SUM(R22:R29)</f>
        <v>820</v>
      </c>
    </row>
    <row r="31" spans="3:5" ht="12.75">
      <c r="C31" s="79" t="s">
        <v>70</v>
      </c>
      <c r="D31" s="80">
        <f t="shared" si="3"/>
        <v>0</v>
      </c>
      <c r="E31" s="184"/>
    </row>
    <row r="32" spans="1:19" s="53" customFormat="1" ht="13.5" customHeight="1">
      <c r="A32" s="52"/>
      <c r="B32" s="52"/>
      <c r="C32" s="79" t="s">
        <v>126</v>
      </c>
      <c r="D32" s="80">
        <f t="shared" si="3"/>
        <v>0</v>
      </c>
      <c r="E32" s="184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s="53" customFormat="1" ht="13.5" customHeight="1" thickBot="1">
      <c r="A33" s="52"/>
      <c r="B33" s="52"/>
      <c r="C33" s="629" t="s">
        <v>52</v>
      </c>
      <c r="D33" s="91">
        <f t="shared" si="3"/>
        <v>0</v>
      </c>
      <c r="E33" s="184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s="53" customFormat="1" ht="13.5" customHeight="1" thickBot="1" thickTop="1">
      <c r="A34" s="52"/>
      <c r="B34" s="52"/>
      <c r="C34" s="92" t="s">
        <v>71</v>
      </c>
      <c r="D34" s="93">
        <f>SUM(D21:D33)</f>
        <v>8</v>
      </c>
      <c r="E34" s="18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s="53" customFormat="1" ht="13.5" customHeight="1" thickTop="1">
      <c r="A35" s="52"/>
      <c r="B35" s="52"/>
      <c r="C35" s="94" t="s">
        <v>324</v>
      </c>
      <c r="D35" s="95">
        <f aca="true" t="shared" si="6" ref="D35:D43">COUNTIF($L$10:$L$17,C35)</f>
        <v>0</v>
      </c>
      <c r="E35" s="184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s="53" customFormat="1" ht="13.5" customHeight="1">
      <c r="A36" s="52"/>
      <c r="B36" s="52"/>
      <c r="C36" s="79" t="s">
        <v>332</v>
      </c>
      <c r="D36" s="80">
        <f t="shared" si="6"/>
        <v>0</v>
      </c>
      <c r="E36" s="18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3:5" ht="12.75">
      <c r="C37" s="79" t="s">
        <v>325</v>
      </c>
      <c r="D37" s="80">
        <f t="shared" si="6"/>
        <v>0</v>
      </c>
      <c r="E37" s="184"/>
    </row>
    <row r="38" spans="3:5" ht="12.75">
      <c r="C38" s="79" t="s">
        <v>326</v>
      </c>
      <c r="D38" s="80">
        <f t="shared" si="6"/>
        <v>0</v>
      </c>
      <c r="E38" s="184"/>
    </row>
    <row r="39" spans="3:5" ht="12.75">
      <c r="C39" s="79" t="s">
        <v>333</v>
      </c>
      <c r="D39" s="80">
        <f t="shared" si="6"/>
        <v>0</v>
      </c>
      <c r="E39" s="184"/>
    </row>
    <row r="40" spans="3:5" ht="12.75">
      <c r="C40" s="79" t="s">
        <v>72</v>
      </c>
      <c r="D40" s="80">
        <f t="shared" si="6"/>
        <v>0</v>
      </c>
      <c r="E40" s="184"/>
    </row>
    <row r="41" spans="3:5" ht="12.75">
      <c r="C41" s="79" t="s">
        <v>73</v>
      </c>
      <c r="D41" s="80">
        <f t="shared" si="6"/>
        <v>0</v>
      </c>
      <c r="E41" s="184"/>
    </row>
    <row r="42" spans="3:5" ht="12.75">
      <c r="C42" s="79" t="s">
        <v>334</v>
      </c>
      <c r="D42" s="80">
        <f t="shared" si="6"/>
        <v>0</v>
      </c>
      <c r="E42" s="184"/>
    </row>
    <row r="43" spans="3:5" ht="13.5" thickBot="1">
      <c r="C43" s="629" t="s">
        <v>74</v>
      </c>
      <c r="D43" s="91">
        <f t="shared" si="6"/>
        <v>0</v>
      </c>
      <c r="E43" s="184"/>
    </row>
    <row r="44" spans="3:5" ht="13.5" thickBot="1" thickTop="1">
      <c r="C44" s="92" t="s">
        <v>75</v>
      </c>
      <c r="D44" s="93">
        <f>SUM(D35:D43)</f>
        <v>0</v>
      </c>
      <c r="E44" s="185"/>
    </row>
    <row r="45" spans="3:6" ht="13.5" thickBot="1" thickTop="1">
      <c r="C45" s="96" t="s">
        <v>76</v>
      </c>
      <c r="D45" s="97">
        <f>D34+D44</f>
        <v>8</v>
      </c>
      <c r="E45" s="185"/>
      <c r="F45" s="52">
        <f>IF(D45=A18,"","おかしいぞ～？")</f>
      </c>
    </row>
    <row r="46" ht="13.5" thickTop="1"/>
  </sheetData>
  <sheetProtection/>
  <mergeCells count="3">
    <mergeCell ref="B5:C5"/>
    <mergeCell ref="O22:O25"/>
    <mergeCell ref="O26:O29"/>
  </mergeCells>
  <conditionalFormatting sqref="O10">
    <cfRule type="cellIs" priority="26" dxfId="193" operator="notEqual" stopIfTrue="1">
      <formula>E10*F10</formula>
    </cfRule>
  </conditionalFormatting>
  <conditionalFormatting sqref="O12">
    <cfRule type="cellIs" priority="25" dxfId="193" operator="notEqual" stopIfTrue="1">
      <formula>E12*F12</formula>
    </cfRule>
  </conditionalFormatting>
  <conditionalFormatting sqref="O12">
    <cfRule type="cellIs" priority="24" dxfId="193" operator="notEqual" stopIfTrue="1">
      <formula>E12*F12</formula>
    </cfRule>
  </conditionalFormatting>
  <conditionalFormatting sqref="O12">
    <cfRule type="cellIs" priority="23" dxfId="193" operator="notEqual" stopIfTrue="1">
      <formula>E12*F12</formula>
    </cfRule>
  </conditionalFormatting>
  <conditionalFormatting sqref="O12">
    <cfRule type="cellIs" priority="22" dxfId="193" operator="notEqual" stopIfTrue="1">
      <formula>E12*F12</formula>
    </cfRule>
  </conditionalFormatting>
  <conditionalFormatting sqref="O13">
    <cfRule type="cellIs" priority="21" dxfId="193" operator="notEqual" stopIfTrue="1">
      <formula>E13*F13</formula>
    </cfRule>
  </conditionalFormatting>
  <conditionalFormatting sqref="O13">
    <cfRule type="cellIs" priority="20" dxfId="193" operator="notEqual" stopIfTrue="1">
      <formula>E13*F13</formula>
    </cfRule>
  </conditionalFormatting>
  <conditionalFormatting sqref="O13">
    <cfRule type="cellIs" priority="19" dxfId="193" operator="notEqual" stopIfTrue="1">
      <formula>E13*F13</formula>
    </cfRule>
  </conditionalFormatting>
  <conditionalFormatting sqref="O13">
    <cfRule type="cellIs" priority="18" dxfId="193" operator="notEqual" stopIfTrue="1">
      <formula>E13*F13</formula>
    </cfRule>
  </conditionalFormatting>
  <conditionalFormatting sqref="O14">
    <cfRule type="cellIs" priority="17" dxfId="193" operator="notEqual" stopIfTrue="1">
      <formula>E14*F14</formula>
    </cfRule>
  </conditionalFormatting>
  <conditionalFormatting sqref="O14">
    <cfRule type="cellIs" priority="16" dxfId="193" operator="notEqual" stopIfTrue="1">
      <formula>E14*F14</formula>
    </cfRule>
  </conditionalFormatting>
  <conditionalFormatting sqref="O14">
    <cfRule type="cellIs" priority="15" dxfId="193" operator="notEqual" stopIfTrue="1">
      <formula>E14*F14</formula>
    </cfRule>
  </conditionalFormatting>
  <conditionalFormatting sqref="O14">
    <cfRule type="cellIs" priority="14" dxfId="193" operator="notEqual" stopIfTrue="1">
      <formula>E14*F14</formula>
    </cfRule>
  </conditionalFormatting>
  <conditionalFormatting sqref="O15">
    <cfRule type="cellIs" priority="13" dxfId="193" operator="notEqual" stopIfTrue="1">
      <formula>E15*F15</formula>
    </cfRule>
  </conditionalFormatting>
  <conditionalFormatting sqref="O15">
    <cfRule type="cellIs" priority="12" dxfId="193" operator="notEqual" stopIfTrue="1">
      <formula>E15*F15</formula>
    </cfRule>
  </conditionalFormatting>
  <conditionalFormatting sqref="O15">
    <cfRule type="cellIs" priority="11" dxfId="193" operator="notEqual" stopIfTrue="1">
      <formula>E15*F15</formula>
    </cfRule>
  </conditionalFormatting>
  <conditionalFormatting sqref="O15">
    <cfRule type="cellIs" priority="10" dxfId="193" operator="notEqual" stopIfTrue="1">
      <formula>E15*F15</formula>
    </cfRule>
  </conditionalFormatting>
  <conditionalFormatting sqref="O16">
    <cfRule type="cellIs" priority="9" dxfId="193" operator="notEqual" stopIfTrue="1">
      <formula>E16*F16</formula>
    </cfRule>
  </conditionalFormatting>
  <conditionalFormatting sqref="O16">
    <cfRule type="cellIs" priority="8" dxfId="193" operator="notEqual" stopIfTrue="1">
      <formula>E16*F16</formula>
    </cfRule>
  </conditionalFormatting>
  <conditionalFormatting sqref="O16">
    <cfRule type="cellIs" priority="7" dxfId="193" operator="notEqual" stopIfTrue="1">
      <formula>E16*F16</formula>
    </cfRule>
  </conditionalFormatting>
  <conditionalFormatting sqref="O16">
    <cfRule type="cellIs" priority="6" dxfId="193" operator="notEqual" stopIfTrue="1">
      <formula>E16*F16</formula>
    </cfRule>
  </conditionalFormatting>
  <conditionalFormatting sqref="O17">
    <cfRule type="cellIs" priority="5" dxfId="193" operator="notEqual" stopIfTrue="1">
      <formula>E17*F17</formula>
    </cfRule>
  </conditionalFormatting>
  <conditionalFormatting sqref="O17">
    <cfRule type="cellIs" priority="4" dxfId="193" operator="notEqual" stopIfTrue="1">
      <formula>E17*F17</formula>
    </cfRule>
  </conditionalFormatting>
  <conditionalFormatting sqref="O17">
    <cfRule type="cellIs" priority="3" dxfId="193" operator="notEqual" stopIfTrue="1">
      <formula>E17*F17</formula>
    </cfRule>
  </conditionalFormatting>
  <conditionalFormatting sqref="O17">
    <cfRule type="cellIs" priority="2" dxfId="193" operator="notEqual" stopIfTrue="1">
      <formula>E17*F17</formula>
    </cfRule>
  </conditionalFormatting>
  <conditionalFormatting sqref="O11">
    <cfRule type="cellIs" priority="1" dxfId="193" operator="notEqual" stopIfTrue="1">
      <formula>E11*F11</formula>
    </cfRule>
  </conditionalFormatting>
  <dataValidations count="1">
    <dataValidation type="list" allowBlank="1" showInputMessage="1" showErrorMessage="1" sqref="R10:R17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5" r:id="rId1"/>
  <colBreaks count="1" manualBreakCount="1">
    <brk id="9" max="1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85" zoomScaleSheetLayoutView="85" zoomScalePageLayoutView="0" workbookViewId="0" topLeftCell="A1">
      <pane xSplit="2" topLeftCell="C1" activePane="topRight" state="frozen"/>
      <selection pane="topLeft" activeCell="D31" sqref="D31"/>
      <selection pane="topRight" activeCell="N9" activeCellId="2" sqref="A9:A11 I9:I11 N9:N11"/>
    </sheetView>
  </sheetViews>
  <sheetFormatPr defaultColWidth="39.375" defaultRowHeight="13.5"/>
  <cols>
    <col min="1" max="3" width="22.375" style="52" customWidth="1"/>
    <col min="4" max="4" width="14.125" style="52" customWidth="1"/>
    <col min="5" max="5" width="11.875" style="52" customWidth="1"/>
    <col min="6" max="6" width="6.25390625" style="52" customWidth="1"/>
    <col min="7" max="7" width="9.625" style="52" customWidth="1"/>
    <col min="8" max="8" width="8.125" style="52" customWidth="1"/>
    <col min="9" max="9" width="7.375" style="52" bestFit="1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18.625" style="52" bestFit="1" customWidth="1"/>
    <col min="14" max="14" width="19.375" style="52" bestFit="1" customWidth="1"/>
    <col min="15" max="15" width="9.00390625" style="52" customWidth="1"/>
    <col min="16" max="16" width="12.25390625" style="52" bestFit="1" customWidth="1"/>
    <col min="17" max="17" width="7.375" style="52" customWidth="1"/>
    <col min="18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5" t="s">
        <v>994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6" s="53" customFormat="1" ht="13.5" customHeight="1">
      <c r="A4" s="50"/>
      <c r="B4" s="843" t="str">
        <f>"〔施設"&amp;C5&amp;"（公立"&amp;C6&amp;"、"&amp;"私立"&amp;C7&amp;"）"&amp;"  定員"&amp;E5&amp;"（公立"&amp;E6&amp;"、私立"&amp;E7&amp;"）〕"</f>
        <v>〔施設3（公立0、私立3）  定員870（公立0、私立870）〕</v>
      </c>
      <c r="C4" s="843"/>
      <c r="D4" s="37"/>
      <c r="E4" s="37"/>
      <c r="F4" s="50">
        <f>IF(M12=E5,"","おかしいぞ～？")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53" customFormat="1" ht="13.5" customHeight="1">
      <c r="A5" s="54"/>
      <c r="B5" s="39" t="s">
        <v>7</v>
      </c>
      <c r="C5" s="43">
        <f>C6+C7</f>
        <v>3</v>
      </c>
      <c r="D5" s="40" t="s">
        <v>8</v>
      </c>
      <c r="E5" s="44">
        <f>E6+E7</f>
        <v>870</v>
      </c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53" customFormat="1" ht="13.5" customHeight="1">
      <c r="A6" s="54"/>
      <c r="B6" s="39" t="s">
        <v>9</v>
      </c>
      <c r="C6" s="43">
        <f>COUNTIF($O$9:$O$11,B6)</f>
        <v>0</v>
      </c>
      <c r="D6" s="40" t="s">
        <v>9</v>
      </c>
      <c r="E6" s="44">
        <f>SUMIF($O$9:$O$11,D6,$M$9:$M$11)</f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3" customFormat="1" ht="13.5" customHeight="1">
      <c r="A7" s="54"/>
      <c r="B7" s="41" t="s">
        <v>10</v>
      </c>
      <c r="C7" s="45">
        <f>COUNTIF($O$9:$O$11,B7)</f>
        <v>3</v>
      </c>
      <c r="D7" s="42" t="s">
        <v>10</v>
      </c>
      <c r="E7" s="46">
        <f>SUMIF($O$9:$O$11,D7,$M$9:$M$11)</f>
        <v>870</v>
      </c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42" customHeight="1">
      <c r="A8" s="98" t="s">
        <v>26</v>
      </c>
      <c r="B8" s="99" t="s">
        <v>27</v>
      </c>
      <c r="C8" s="99" t="s">
        <v>12</v>
      </c>
      <c r="D8" s="99" t="s">
        <v>16</v>
      </c>
      <c r="E8" s="100" t="s">
        <v>1145</v>
      </c>
      <c r="F8" s="100" t="s">
        <v>1138</v>
      </c>
      <c r="G8" s="101" t="s">
        <v>30</v>
      </c>
      <c r="H8" s="234" t="s">
        <v>31</v>
      </c>
      <c r="I8" s="102" t="s">
        <v>32</v>
      </c>
      <c r="J8" s="103" t="s">
        <v>296</v>
      </c>
      <c r="K8" s="103" t="s">
        <v>297</v>
      </c>
      <c r="L8" s="103" t="s">
        <v>54</v>
      </c>
      <c r="M8" s="104" t="s">
        <v>19</v>
      </c>
      <c r="N8" s="104" t="s">
        <v>33</v>
      </c>
      <c r="O8" s="103" t="s">
        <v>55</v>
      </c>
      <c r="P8" s="105" t="s">
        <v>56</v>
      </c>
    </row>
    <row r="9" spans="1:16" ht="42" customHeight="1">
      <c r="A9" s="312" t="s">
        <v>472</v>
      </c>
      <c r="B9" s="168" t="s">
        <v>1431</v>
      </c>
      <c r="C9" s="138" t="str">
        <f>K9&amp;L9</f>
        <v>下関市竹崎町三丁目4番17号</v>
      </c>
      <c r="D9" s="391">
        <v>38078</v>
      </c>
      <c r="E9" s="124" t="s">
        <v>338</v>
      </c>
      <c r="F9" s="295" t="s">
        <v>471</v>
      </c>
      <c r="G9" s="374" t="s">
        <v>474</v>
      </c>
      <c r="H9" s="241"/>
      <c r="I9" s="106" t="s">
        <v>187</v>
      </c>
      <c r="J9" s="107" t="s">
        <v>36</v>
      </c>
      <c r="K9" s="107" t="s">
        <v>96</v>
      </c>
      <c r="L9" s="108" t="s">
        <v>315</v>
      </c>
      <c r="M9" s="172">
        <v>240</v>
      </c>
      <c r="N9" s="108" t="s">
        <v>1414</v>
      </c>
      <c r="O9" s="109" t="str">
        <f>IF(P9="","",IF(OR(P9="国",P9="県",P9="市町",P9="組合その他"),"（公立）","（私立）"))</f>
        <v>（私立）</v>
      </c>
      <c r="P9" s="110" t="s">
        <v>63</v>
      </c>
    </row>
    <row r="10" spans="1:16" ht="42" customHeight="1">
      <c r="A10" s="301" t="s">
        <v>473</v>
      </c>
      <c r="B10" s="127" t="s">
        <v>759</v>
      </c>
      <c r="C10" s="128" t="str">
        <f>K10&amp;L10</f>
        <v>宇部市西宇部南4丁目11番1号</v>
      </c>
      <c r="D10" s="218">
        <v>37712</v>
      </c>
      <c r="E10" s="130" t="s">
        <v>1430</v>
      </c>
      <c r="F10" s="302" t="s">
        <v>287</v>
      </c>
      <c r="G10" s="338" t="s">
        <v>1415</v>
      </c>
      <c r="H10" s="235"/>
      <c r="I10" s="132" t="s">
        <v>187</v>
      </c>
      <c r="J10" s="133" t="s">
        <v>38</v>
      </c>
      <c r="K10" s="133" t="s">
        <v>37</v>
      </c>
      <c r="L10" s="134" t="s">
        <v>316</v>
      </c>
      <c r="M10" s="174">
        <v>240</v>
      </c>
      <c r="N10" s="134" t="s">
        <v>1416</v>
      </c>
      <c r="O10" s="135" t="str">
        <f>IF(P10="","",IF(OR(P10="国",P10="県",P10="市町",P10="組合その他"),"（公立）","（私立）"))</f>
        <v>（私立）</v>
      </c>
      <c r="P10" s="136" t="s">
        <v>63</v>
      </c>
    </row>
    <row r="11" spans="1:16" ht="60" customHeight="1">
      <c r="A11" s="282" t="s">
        <v>188</v>
      </c>
      <c r="B11" s="366" t="s">
        <v>747</v>
      </c>
      <c r="C11" s="665" t="str">
        <f>K11&amp;L11</f>
        <v>山口市富田原町2番24号</v>
      </c>
      <c r="D11" s="673">
        <v>35156</v>
      </c>
      <c r="E11" s="667" t="s">
        <v>1836</v>
      </c>
      <c r="F11" s="674" t="s">
        <v>287</v>
      </c>
      <c r="G11" s="668" t="s">
        <v>475</v>
      </c>
      <c r="H11" s="669"/>
      <c r="I11" s="670" t="s">
        <v>187</v>
      </c>
      <c r="J11" s="671" t="s">
        <v>40</v>
      </c>
      <c r="K11" s="671" t="s">
        <v>39</v>
      </c>
      <c r="L11" s="672" t="s">
        <v>1417</v>
      </c>
      <c r="M11" s="675">
        <v>390</v>
      </c>
      <c r="N11" s="117" t="s">
        <v>1418</v>
      </c>
      <c r="O11" s="118" t="str">
        <f>IF(P11="","",IF(OR(P11="国",P11="県",P11="市町",P11="組合その他"),"（公立）","（私立）"))</f>
        <v>（私立）</v>
      </c>
      <c r="P11" s="119" t="s">
        <v>63</v>
      </c>
    </row>
    <row r="12" spans="1:13" ht="12.75">
      <c r="A12" s="53">
        <f>COUNTA(A9:A11)</f>
        <v>3</v>
      </c>
      <c r="M12" s="53">
        <f>SUM(M9:M11)</f>
        <v>870</v>
      </c>
    </row>
    <row r="13" spans="1:13" ht="12.75">
      <c r="A13" s="72" t="s">
        <v>65</v>
      </c>
      <c r="J13" s="53"/>
      <c r="M13" s="72" t="s">
        <v>67</v>
      </c>
    </row>
    <row r="14" spans="3:13" ht="13.5" thickBot="1">
      <c r="C14" s="73" t="s">
        <v>66</v>
      </c>
      <c r="M14" s="73" t="s">
        <v>68</v>
      </c>
    </row>
    <row r="15" spans="3:16" ht="13.5" thickTop="1">
      <c r="C15" s="74" t="s">
        <v>96</v>
      </c>
      <c r="D15" s="75">
        <f aca="true" t="shared" si="0" ref="D15:D27">COUNTIF($K$9:$K$11,C15)</f>
        <v>1</v>
      </c>
      <c r="E15" s="184"/>
      <c r="M15" s="76"/>
      <c r="N15" s="77" t="s">
        <v>56</v>
      </c>
      <c r="O15" s="77" t="s">
        <v>7</v>
      </c>
      <c r="P15" s="78" t="s">
        <v>34</v>
      </c>
    </row>
    <row r="16" spans="3:16" ht="12.75">
      <c r="C16" s="79" t="s">
        <v>100</v>
      </c>
      <c r="D16" s="80">
        <f t="shared" si="0"/>
        <v>1</v>
      </c>
      <c r="E16" s="184"/>
      <c r="M16" s="834" t="s">
        <v>9</v>
      </c>
      <c r="N16" s="81" t="s">
        <v>57</v>
      </c>
      <c r="O16" s="81">
        <f aca="true" t="shared" si="1" ref="O16:O23">COUNTIF($P$9:$P$11,N16)</f>
        <v>0</v>
      </c>
      <c r="P16" s="82">
        <f aca="true" t="shared" si="2" ref="P16:P23">SUMIF($P$9:$P$11,N16,$M$9:$M$11)</f>
        <v>0</v>
      </c>
    </row>
    <row r="17" spans="3:16" ht="12.75">
      <c r="C17" s="79" t="s">
        <v>69</v>
      </c>
      <c r="D17" s="80">
        <f t="shared" si="0"/>
        <v>1</v>
      </c>
      <c r="E17" s="184"/>
      <c r="M17" s="835"/>
      <c r="N17" s="81" t="s">
        <v>58</v>
      </c>
      <c r="O17" s="81">
        <f t="shared" si="1"/>
        <v>0</v>
      </c>
      <c r="P17" s="82">
        <f t="shared" si="2"/>
        <v>0</v>
      </c>
    </row>
    <row r="18" spans="3:16" ht="12.75">
      <c r="C18" s="79" t="s">
        <v>95</v>
      </c>
      <c r="D18" s="80">
        <f t="shared" si="0"/>
        <v>0</v>
      </c>
      <c r="E18" s="184"/>
      <c r="M18" s="835"/>
      <c r="N18" s="81" t="s">
        <v>59</v>
      </c>
      <c r="O18" s="81">
        <f t="shared" si="1"/>
        <v>0</v>
      </c>
      <c r="P18" s="82">
        <f t="shared" si="2"/>
        <v>0</v>
      </c>
    </row>
    <row r="19" spans="3:16" ht="13.5" thickBot="1">
      <c r="C19" s="79" t="s">
        <v>125</v>
      </c>
      <c r="D19" s="80">
        <f t="shared" si="0"/>
        <v>0</v>
      </c>
      <c r="E19" s="184"/>
      <c r="M19" s="836"/>
      <c r="N19" s="83" t="s">
        <v>60</v>
      </c>
      <c r="O19" s="83">
        <f t="shared" si="1"/>
        <v>0</v>
      </c>
      <c r="P19" s="84">
        <f t="shared" si="2"/>
        <v>0</v>
      </c>
    </row>
    <row r="20" spans="3:16" ht="13.5" thickTop="1">
      <c r="C20" s="79" t="s">
        <v>13</v>
      </c>
      <c r="D20" s="80">
        <f t="shared" si="0"/>
        <v>0</v>
      </c>
      <c r="E20" s="184"/>
      <c r="M20" s="835" t="s">
        <v>10</v>
      </c>
      <c r="N20" s="85" t="s">
        <v>61</v>
      </c>
      <c r="O20" s="85">
        <f t="shared" si="1"/>
        <v>0</v>
      </c>
      <c r="P20" s="86">
        <f t="shared" si="2"/>
        <v>0</v>
      </c>
    </row>
    <row r="21" spans="3:16" ht="12.75">
      <c r="C21" s="79" t="s">
        <v>45</v>
      </c>
      <c r="D21" s="80">
        <f t="shared" si="0"/>
        <v>0</v>
      </c>
      <c r="E21" s="184"/>
      <c r="M21" s="835"/>
      <c r="N21" s="81" t="s">
        <v>62</v>
      </c>
      <c r="O21" s="81">
        <f t="shared" si="1"/>
        <v>0</v>
      </c>
      <c r="P21" s="82">
        <f t="shared" si="2"/>
        <v>0</v>
      </c>
    </row>
    <row r="22" spans="3:16" ht="12.75">
      <c r="C22" s="79" t="s">
        <v>123</v>
      </c>
      <c r="D22" s="80">
        <f t="shared" si="0"/>
        <v>0</v>
      </c>
      <c r="E22" s="184"/>
      <c r="M22" s="835"/>
      <c r="N22" s="81" t="s">
        <v>63</v>
      </c>
      <c r="O22" s="81">
        <f t="shared" si="1"/>
        <v>3</v>
      </c>
      <c r="P22" s="82">
        <f>SUMIF($P$9:$P$11,N22,$M$9:$M$11)</f>
        <v>870</v>
      </c>
    </row>
    <row r="23" spans="3:16" ht="13.5" thickBot="1">
      <c r="C23" s="79" t="s">
        <v>99</v>
      </c>
      <c r="D23" s="80">
        <f t="shared" si="0"/>
        <v>0</v>
      </c>
      <c r="E23" s="184"/>
      <c r="M23" s="837"/>
      <c r="N23" s="87" t="s">
        <v>64</v>
      </c>
      <c r="O23" s="87">
        <f t="shared" si="1"/>
        <v>0</v>
      </c>
      <c r="P23" s="88">
        <f t="shared" si="2"/>
        <v>0</v>
      </c>
    </row>
    <row r="24" spans="3:16" ht="13.5" thickTop="1">
      <c r="C24" s="79" t="s">
        <v>101</v>
      </c>
      <c r="D24" s="80">
        <f t="shared" si="0"/>
        <v>0</v>
      </c>
      <c r="E24" s="184"/>
      <c r="O24" s="89">
        <f>SUM(O16:O23)</f>
        <v>3</v>
      </c>
      <c r="P24" s="89">
        <f>SUM(P16:P23)</f>
        <v>870</v>
      </c>
    </row>
    <row r="25" spans="3:5" ht="12.75">
      <c r="C25" s="79" t="s">
        <v>70</v>
      </c>
      <c r="D25" s="80">
        <f t="shared" si="0"/>
        <v>0</v>
      </c>
      <c r="E25" s="184"/>
    </row>
    <row r="26" spans="1:17" s="53" customFormat="1" ht="13.5" customHeight="1">
      <c r="A26" s="52"/>
      <c r="B26" s="52"/>
      <c r="C26" s="79" t="s">
        <v>126</v>
      </c>
      <c r="D26" s="80">
        <f t="shared" si="0"/>
        <v>0</v>
      </c>
      <c r="E26" s="18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53" customFormat="1" ht="13.5" customHeight="1" thickBot="1">
      <c r="A27" s="52"/>
      <c r="B27" s="52"/>
      <c r="C27" s="359" t="s">
        <v>52</v>
      </c>
      <c r="D27" s="91">
        <f t="shared" si="0"/>
        <v>0</v>
      </c>
      <c r="E27" s="184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53" customFormat="1" ht="13.5" customHeight="1" thickBot="1" thickTop="1">
      <c r="A28" s="52"/>
      <c r="B28" s="52"/>
      <c r="C28" s="92" t="s">
        <v>71</v>
      </c>
      <c r="D28" s="93">
        <f>SUM(D15:D27)</f>
        <v>3</v>
      </c>
      <c r="E28" s="185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53" customFormat="1" ht="13.5" customHeight="1" thickTop="1">
      <c r="A29" s="52"/>
      <c r="B29" s="52"/>
      <c r="C29" s="94" t="s">
        <v>324</v>
      </c>
      <c r="D29" s="95">
        <f aca="true" t="shared" si="3" ref="D29:D37">COUNTIF($K$9:$K$11,C29)</f>
        <v>0</v>
      </c>
      <c r="E29" s="184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53" customFormat="1" ht="13.5" customHeight="1">
      <c r="A30" s="52"/>
      <c r="B30" s="52"/>
      <c r="C30" s="79" t="s">
        <v>332</v>
      </c>
      <c r="D30" s="80">
        <f t="shared" si="3"/>
        <v>0</v>
      </c>
      <c r="E30" s="184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3:5" ht="12.75">
      <c r="C31" s="79" t="s">
        <v>325</v>
      </c>
      <c r="D31" s="80">
        <f t="shared" si="3"/>
        <v>0</v>
      </c>
      <c r="E31" s="184"/>
    </row>
    <row r="32" spans="3:5" ht="12.75">
      <c r="C32" s="79" t="s">
        <v>326</v>
      </c>
      <c r="D32" s="80">
        <f t="shared" si="3"/>
        <v>0</v>
      </c>
      <c r="E32" s="184"/>
    </row>
    <row r="33" spans="3:5" ht="12.75">
      <c r="C33" s="79" t="s">
        <v>333</v>
      </c>
      <c r="D33" s="80">
        <f t="shared" si="3"/>
        <v>0</v>
      </c>
      <c r="E33" s="184"/>
    </row>
    <row r="34" spans="3:5" ht="12.75">
      <c r="C34" s="79" t="s">
        <v>72</v>
      </c>
      <c r="D34" s="80">
        <f t="shared" si="3"/>
        <v>0</v>
      </c>
      <c r="E34" s="184"/>
    </row>
    <row r="35" spans="3:5" ht="12.75">
      <c r="C35" s="79" t="s">
        <v>73</v>
      </c>
      <c r="D35" s="80">
        <f t="shared" si="3"/>
        <v>0</v>
      </c>
      <c r="E35" s="184"/>
    </row>
    <row r="36" spans="3:5" ht="12.75">
      <c r="C36" s="79" t="s">
        <v>334</v>
      </c>
      <c r="D36" s="80">
        <f t="shared" si="3"/>
        <v>0</v>
      </c>
      <c r="E36" s="184"/>
    </row>
    <row r="37" spans="3:5" ht="13.5" thickBot="1">
      <c r="C37" s="359" t="s">
        <v>74</v>
      </c>
      <c r="D37" s="91">
        <f t="shared" si="3"/>
        <v>0</v>
      </c>
      <c r="E37" s="184"/>
    </row>
    <row r="38" spans="3:5" ht="13.5" thickBot="1" thickTop="1">
      <c r="C38" s="92" t="s">
        <v>75</v>
      </c>
      <c r="D38" s="93">
        <f>SUM(D29:D37)</f>
        <v>0</v>
      </c>
      <c r="E38" s="185"/>
    </row>
    <row r="39" spans="3:6" ht="13.5" thickBot="1" thickTop="1">
      <c r="C39" s="96" t="s">
        <v>76</v>
      </c>
      <c r="D39" s="97">
        <f>D28+D38</f>
        <v>3</v>
      </c>
      <c r="E39" s="185"/>
      <c r="F39" s="52">
        <f>IF(D39=A12,"","おかしいぞ～？")</f>
      </c>
    </row>
    <row r="40" ht="13.5" thickTop="1"/>
  </sheetData>
  <sheetProtection/>
  <mergeCells count="3">
    <mergeCell ref="B4:C4"/>
    <mergeCell ref="M16:M19"/>
    <mergeCell ref="M20:M23"/>
  </mergeCells>
  <conditionalFormatting sqref="M9:M10">
    <cfRule type="cellIs" priority="32" dxfId="193" operator="notEqual" stopIfTrue="1">
      <formula>E9*F9</formula>
    </cfRule>
  </conditionalFormatting>
  <conditionalFormatting sqref="M9">
    <cfRule type="cellIs" priority="31" dxfId="193" operator="notEqual" stopIfTrue="1">
      <formula>E9*F9</formula>
    </cfRule>
  </conditionalFormatting>
  <conditionalFormatting sqref="M9">
    <cfRule type="cellIs" priority="30" dxfId="193" operator="notEqual" stopIfTrue="1">
      <formula>E9*F9</formula>
    </cfRule>
  </conditionalFormatting>
  <conditionalFormatting sqref="M10">
    <cfRule type="cellIs" priority="29" dxfId="193" operator="notEqual" stopIfTrue="1">
      <formula>E10*F10</formula>
    </cfRule>
  </conditionalFormatting>
  <conditionalFormatting sqref="M9">
    <cfRule type="cellIs" priority="28" dxfId="193" operator="notEqual" stopIfTrue="1">
      <formula>E9*F9</formula>
    </cfRule>
  </conditionalFormatting>
  <conditionalFormatting sqref="M9">
    <cfRule type="cellIs" priority="27" dxfId="193" operator="notEqual" stopIfTrue="1">
      <formula>E9*F9</formula>
    </cfRule>
  </conditionalFormatting>
  <conditionalFormatting sqref="M9">
    <cfRule type="cellIs" priority="26" dxfId="193" operator="notEqual" stopIfTrue="1">
      <formula>E9*F9</formula>
    </cfRule>
  </conditionalFormatting>
  <conditionalFormatting sqref="M9:M10">
    <cfRule type="cellIs" priority="25" dxfId="193" operator="notEqual" stopIfTrue="1">
      <formula>E9*F9</formula>
    </cfRule>
  </conditionalFormatting>
  <conditionalFormatting sqref="M9">
    <cfRule type="cellIs" priority="24" dxfId="193" operator="notEqual" stopIfTrue="1">
      <formula>E9*F9</formula>
    </cfRule>
  </conditionalFormatting>
  <conditionalFormatting sqref="M9">
    <cfRule type="cellIs" priority="23" dxfId="193" operator="notEqual" stopIfTrue="1">
      <formula>E9*F9</formula>
    </cfRule>
  </conditionalFormatting>
  <conditionalFormatting sqref="M10">
    <cfRule type="cellIs" priority="22" dxfId="193" operator="notEqual" stopIfTrue="1">
      <formula>E10*F10</formula>
    </cfRule>
  </conditionalFormatting>
  <conditionalFormatting sqref="M9">
    <cfRule type="cellIs" priority="21" dxfId="193" operator="notEqual" stopIfTrue="1">
      <formula>E9*F9</formula>
    </cfRule>
  </conditionalFormatting>
  <conditionalFormatting sqref="M9">
    <cfRule type="cellIs" priority="20" dxfId="193" operator="notEqual" stopIfTrue="1">
      <formula>E9*F9</formula>
    </cfRule>
  </conditionalFormatting>
  <conditionalFormatting sqref="M9">
    <cfRule type="cellIs" priority="19" dxfId="193" operator="notEqual" stopIfTrue="1">
      <formula>E9*F9</formula>
    </cfRule>
  </conditionalFormatting>
  <conditionalFormatting sqref="M9:M10">
    <cfRule type="cellIs" priority="18" dxfId="193" operator="notEqual" stopIfTrue="1">
      <formula>E9*F9</formula>
    </cfRule>
  </conditionalFormatting>
  <conditionalFormatting sqref="M9">
    <cfRule type="cellIs" priority="17" dxfId="193" operator="notEqual" stopIfTrue="1">
      <formula>E9*F9</formula>
    </cfRule>
  </conditionalFormatting>
  <conditionalFormatting sqref="M9">
    <cfRule type="cellIs" priority="16" dxfId="193" operator="notEqual" stopIfTrue="1">
      <formula>E9*F9</formula>
    </cfRule>
  </conditionalFormatting>
  <conditionalFormatting sqref="M10">
    <cfRule type="cellIs" priority="15" dxfId="193" operator="notEqual" stopIfTrue="1">
      <formula>E10*F10</formula>
    </cfRule>
  </conditionalFormatting>
  <conditionalFormatting sqref="M9">
    <cfRule type="cellIs" priority="14" dxfId="193" operator="notEqual" stopIfTrue="1">
      <formula>E9*F9</formula>
    </cfRule>
  </conditionalFormatting>
  <conditionalFormatting sqref="M9">
    <cfRule type="cellIs" priority="13" dxfId="193" operator="notEqual" stopIfTrue="1">
      <formula>E9*F9</formula>
    </cfRule>
  </conditionalFormatting>
  <conditionalFormatting sqref="M9">
    <cfRule type="cellIs" priority="12" dxfId="193" operator="notEqual" stopIfTrue="1">
      <formula>E9*F9</formula>
    </cfRule>
  </conditionalFormatting>
  <conditionalFormatting sqref="M9:M10">
    <cfRule type="cellIs" priority="11" dxfId="193" operator="notEqual" stopIfTrue="1">
      <formula>E9*F9</formula>
    </cfRule>
  </conditionalFormatting>
  <conditionalFormatting sqref="M9">
    <cfRule type="cellIs" priority="10" dxfId="193" operator="notEqual" stopIfTrue="1">
      <formula>E9*F9</formula>
    </cfRule>
  </conditionalFormatting>
  <conditionalFormatting sqref="M9">
    <cfRule type="cellIs" priority="9" dxfId="193" operator="notEqual" stopIfTrue="1">
      <formula>E9*F9</formula>
    </cfRule>
  </conditionalFormatting>
  <conditionalFormatting sqref="M10">
    <cfRule type="cellIs" priority="8" dxfId="193" operator="notEqual" stopIfTrue="1">
      <formula>E10*F10</formula>
    </cfRule>
  </conditionalFormatting>
  <conditionalFormatting sqref="M9">
    <cfRule type="cellIs" priority="7" dxfId="193" operator="notEqual" stopIfTrue="1">
      <formula>E9*F9</formula>
    </cfRule>
  </conditionalFormatting>
  <conditionalFormatting sqref="M9">
    <cfRule type="cellIs" priority="6" dxfId="193" operator="notEqual" stopIfTrue="1">
      <formula>E9*F9</formula>
    </cfRule>
  </conditionalFormatting>
  <conditionalFormatting sqref="M9">
    <cfRule type="cellIs" priority="5" dxfId="193" operator="notEqual" stopIfTrue="1">
      <formula>E9*F9</formula>
    </cfRule>
  </conditionalFormatting>
  <conditionalFormatting sqref="M11">
    <cfRule type="cellIs" priority="4" dxfId="193" operator="notEqual" stopIfTrue="1">
      <formula>E11*F11</formula>
    </cfRule>
  </conditionalFormatting>
  <conditionalFormatting sqref="M11">
    <cfRule type="cellIs" priority="3" dxfId="193" operator="notEqual" stopIfTrue="1">
      <formula>E11*F11</formula>
    </cfRule>
  </conditionalFormatting>
  <conditionalFormatting sqref="M11">
    <cfRule type="cellIs" priority="2" dxfId="193" operator="notEqual" stopIfTrue="1">
      <formula>E11*F11</formula>
    </cfRule>
  </conditionalFormatting>
  <conditionalFormatting sqref="M11">
    <cfRule type="cellIs" priority="1" dxfId="193" operator="notEqual" stopIfTrue="1">
      <formula>E11*F11</formula>
    </cfRule>
  </conditionalFormatting>
  <dataValidations count="1">
    <dataValidation type="list" allowBlank="1" showInputMessage="1" showErrorMessage="1" sqref="P9:P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O9" activeCellId="2" sqref="A9 I9 O9"/>
    </sheetView>
  </sheetViews>
  <sheetFormatPr defaultColWidth="39.375" defaultRowHeight="13.5"/>
  <cols>
    <col min="1" max="3" width="22.375" style="52" customWidth="1"/>
    <col min="4" max="4" width="15.125" style="52" customWidth="1"/>
    <col min="5" max="6" width="6.75390625" style="52" customWidth="1"/>
    <col min="7" max="7" width="9.625" style="52" customWidth="1"/>
    <col min="8" max="8" width="10.625" style="52" customWidth="1"/>
    <col min="9" max="9" width="7.375" style="52" bestFit="1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18.625" style="52" bestFit="1" customWidth="1"/>
    <col min="14" max="14" width="15.875" style="52" bestFit="1" customWidth="1"/>
    <col min="15" max="15" width="21.875" style="52" customWidth="1"/>
    <col min="16" max="16" width="12.25390625" style="52" bestFit="1" customWidth="1"/>
    <col min="17" max="17" width="10.375" style="52" customWidth="1"/>
    <col min="18" max="18" width="7.375" style="52" bestFit="1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5" t="s">
        <v>995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38" t="str">
        <f>"〔施設"&amp;C5&amp;"（公立"&amp;C6&amp;"、"&amp;"私立"&amp;C7&amp;"）"&amp;"  定員"&amp;E5&amp;"（公立"&amp;E6&amp;"、私立"&amp;E7&amp;"）〕"</f>
        <v>〔施設1（公立1、私立0）  定員400（公立400、私立0）〕</v>
      </c>
      <c r="C4" s="838"/>
      <c r="D4" s="50"/>
      <c r="E4" s="50"/>
      <c r="F4" s="50">
        <f>IF(N10=E5,"","おかしいぞ～？")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8">
        <f>C6+C7</f>
        <v>1</v>
      </c>
      <c r="D5" s="57" t="s">
        <v>8</v>
      </c>
      <c r="E5" s="58">
        <f>E6+E7</f>
        <v>400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COUNTIF($P$9:$P$9,B6)</f>
        <v>1</v>
      </c>
      <c r="D6" s="57" t="s">
        <v>9</v>
      </c>
      <c r="E6" s="58">
        <f>SUMIF($P$9:$P$9,D6,$N$9:$N$9)</f>
        <v>400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COUNTIF($P$9:$P$9,B7)</f>
        <v>0</v>
      </c>
      <c r="D7" s="61" t="s">
        <v>10</v>
      </c>
      <c r="E7" s="62">
        <f>SUMIF($P$9:$P$9,D7,$N$9:$N$9)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16</v>
      </c>
      <c r="E8" s="100" t="s">
        <v>1145</v>
      </c>
      <c r="F8" s="100" t="s">
        <v>1138</v>
      </c>
      <c r="G8" s="101" t="s">
        <v>30</v>
      </c>
      <c r="H8" s="243" t="s">
        <v>31</v>
      </c>
      <c r="I8" s="102" t="s">
        <v>32</v>
      </c>
      <c r="J8" s="103" t="s">
        <v>296</v>
      </c>
      <c r="K8" s="103" t="s">
        <v>297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140" t="s">
        <v>540</v>
      </c>
      <c r="B9" s="111" t="s">
        <v>541</v>
      </c>
      <c r="C9" s="112" t="str">
        <f>K9&amp;L9</f>
        <v>山口市桜畠3-2-1</v>
      </c>
      <c r="D9" s="204">
        <v>39173</v>
      </c>
      <c r="E9" s="143">
        <v>100</v>
      </c>
      <c r="F9" s="175">
        <v>4</v>
      </c>
      <c r="G9" s="240" t="s">
        <v>648</v>
      </c>
      <c r="H9" s="242"/>
      <c r="I9" s="115" t="s">
        <v>189</v>
      </c>
      <c r="J9" s="116" t="s">
        <v>130</v>
      </c>
      <c r="K9" s="116" t="s">
        <v>141</v>
      </c>
      <c r="L9" s="117" t="s">
        <v>476</v>
      </c>
      <c r="M9" s="176"/>
      <c r="N9" s="177">
        <f>E9*F9+M9</f>
        <v>400</v>
      </c>
      <c r="O9" s="117" t="s">
        <v>574</v>
      </c>
      <c r="P9" s="118" t="str">
        <f>IF(Q9="","",IF(OR(Q9="国",Q9="県",Q9="市町",Q9="組合その他"),"（公立）","（私立）"))</f>
        <v>（公立）</v>
      </c>
      <c r="Q9" s="119" t="s">
        <v>60</v>
      </c>
    </row>
    <row r="10" spans="1:14" ht="12.75">
      <c r="A10" s="53">
        <f>COUNTA(A9:A9)</f>
        <v>1</v>
      </c>
      <c r="N10" s="53">
        <f>SUM(N9:N9)</f>
        <v>400</v>
      </c>
    </row>
    <row r="11" spans="1:14" ht="12.75">
      <c r="A11" s="72" t="s">
        <v>65</v>
      </c>
      <c r="J11" s="53"/>
      <c r="N11" s="72" t="s">
        <v>67</v>
      </c>
    </row>
    <row r="12" spans="3:14" ht="13.5" thickBot="1">
      <c r="C12" s="73" t="s">
        <v>66</v>
      </c>
      <c r="N12" s="73" t="s">
        <v>68</v>
      </c>
    </row>
    <row r="13" spans="3:17" ht="13.5" thickTop="1">
      <c r="C13" s="74" t="s">
        <v>96</v>
      </c>
      <c r="D13" s="75">
        <f aca="true" t="shared" si="0" ref="D13:D25">COUNTIF($K$9:$K$9,C13)</f>
        <v>0</v>
      </c>
      <c r="E13" s="184"/>
      <c r="N13" s="76"/>
      <c r="O13" s="77" t="s">
        <v>56</v>
      </c>
      <c r="P13" s="77" t="s">
        <v>7</v>
      </c>
      <c r="Q13" s="78" t="s">
        <v>34</v>
      </c>
    </row>
    <row r="14" spans="3:17" ht="12.75">
      <c r="C14" s="79" t="s">
        <v>100</v>
      </c>
      <c r="D14" s="80">
        <f t="shared" si="0"/>
        <v>0</v>
      </c>
      <c r="E14" s="184"/>
      <c r="N14" s="834" t="s">
        <v>9</v>
      </c>
      <c r="O14" s="81" t="s">
        <v>57</v>
      </c>
      <c r="P14" s="81">
        <f aca="true" t="shared" si="1" ref="P14:P21">COUNTIF($Q$9:$Q$9,O14)</f>
        <v>0</v>
      </c>
      <c r="Q14" s="82">
        <f aca="true" t="shared" si="2" ref="Q14:Q21">SUMIF($Q$9:$Q$9,O14,$N$9:$N$9)</f>
        <v>0</v>
      </c>
    </row>
    <row r="15" spans="3:17" ht="12.75">
      <c r="C15" s="79" t="s">
        <v>69</v>
      </c>
      <c r="D15" s="80">
        <f t="shared" si="0"/>
        <v>1</v>
      </c>
      <c r="E15" s="184"/>
      <c r="N15" s="835"/>
      <c r="O15" s="81" t="s">
        <v>58</v>
      </c>
      <c r="P15" s="81">
        <f t="shared" si="1"/>
        <v>0</v>
      </c>
      <c r="Q15" s="82">
        <f t="shared" si="2"/>
        <v>0</v>
      </c>
    </row>
    <row r="16" spans="3:17" ht="12.75">
      <c r="C16" s="79" t="s">
        <v>95</v>
      </c>
      <c r="D16" s="80">
        <f t="shared" si="0"/>
        <v>0</v>
      </c>
      <c r="E16" s="184"/>
      <c r="N16" s="835"/>
      <c r="O16" s="81" t="s">
        <v>59</v>
      </c>
      <c r="P16" s="81">
        <f t="shared" si="1"/>
        <v>0</v>
      </c>
      <c r="Q16" s="82">
        <f t="shared" si="2"/>
        <v>0</v>
      </c>
    </row>
    <row r="17" spans="3:17" ht="13.5" thickBot="1">
      <c r="C17" s="79" t="s">
        <v>125</v>
      </c>
      <c r="D17" s="80">
        <f t="shared" si="0"/>
        <v>0</v>
      </c>
      <c r="E17" s="184"/>
      <c r="N17" s="836"/>
      <c r="O17" s="83" t="s">
        <v>60</v>
      </c>
      <c r="P17" s="83">
        <f t="shared" si="1"/>
        <v>1</v>
      </c>
      <c r="Q17" s="84">
        <f>SUMIF($Q$9:$Q$9,O17,$N$9:$N$9)</f>
        <v>400</v>
      </c>
    </row>
    <row r="18" spans="3:17" ht="13.5" thickTop="1">
      <c r="C18" s="79" t="s">
        <v>13</v>
      </c>
      <c r="D18" s="80">
        <f t="shared" si="0"/>
        <v>0</v>
      </c>
      <c r="E18" s="184"/>
      <c r="N18" s="835" t="s">
        <v>10</v>
      </c>
      <c r="O18" s="85" t="s">
        <v>61</v>
      </c>
      <c r="P18" s="85">
        <f t="shared" si="1"/>
        <v>0</v>
      </c>
      <c r="Q18" s="86">
        <f t="shared" si="2"/>
        <v>0</v>
      </c>
    </row>
    <row r="19" spans="3:17" ht="12.75">
      <c r="C19" s="79" t="s">
        <v>45</v>
      </c>
      <c r="D19" s="80">
        <f t="shared" si="0"/>
        <v>0</v>
      </c>
      <c r="E19" s="184"/>
      <c r="N19" s="835"/>
      <c r="O19" s="81" t="s">
        <v>62</v>
      </c>
      <c r="P19" s="81">
        <f t="shared" si="1"/>
        <v>0</v>
      </c>
      <c r="Q19" s="82">
        <f t="shared" si="2"/>
        <v>0</v>
      </c>
    </row>
    <row r="20" spans="3:17" ht="12.75">
      <c r="C20" s="79" t="s">
        <v>123</v>
      </c>
      <c r="D20" s="80">
        <f t="shared" si="0"/>
        <v>0</v>
      </c>
      <c r="E20" s="184"/>
      <c r="N20" s="835"/>
      <c r="O20" s="81" t="s">
        <v>63</v>
      </c>
      <c r="P20" s="81">
        <f t="shared" si="1"/>
        <v>0</v>
      </c>
      <c r="Q20" s="82">
        <f t="shared" si="2"/>
        <v>0</v>
      </c>
    </row>
    <row r="21" spans="3:17" ht="13.5" thickBot="1">
      <c r="C21" s="79" t="s">
        <v>99</v>
      </c>
      <c r="D21" s="80">
        <f t="shared" si="0"/>
        <v>0</v>
      </c>
      <c r="E21" s="184"/>
      <c r="N21" s="837"/>
      <c r="O21" s="87" t="s">
        <v>64</v>
      </c>
      <c r="P21" s="87">
        <f t="shared" si="1"/>
        <v>0</v>
      </c>
      <c r="Q21" s="88">
        <f t="shared" si="2"/>
        <v>0</v>
      </c>
    </row>
    <row r="22" spans="3:17" ht="13.5" thickTop="1">
      <c r="C22" s="79" t="s">
        <v>101</v>
      </c>
      <c r="D22" s="80">
        <f t="shared" si="0"/>
        <v>0</v>
      </c>
      <c r="E22" s="184"/>
      <c r="P22" s="89">
        <f>SUM(P14:P21)</f>
        <v>1</v>
      </c>
      <c r="Q22" s="89">
        <f>SUM(Q14:Q21)</f>
        <v>400</v>
      </c>
    </row>
    <row r="23" spans="3:5" ht="12.75">
      <c r="C23" s="79" t="s">
        <v>70</v>
      </c>
      <c r="D23" s="80">
        <f t="shared" si="0"/>
        <v>0</v>
      </c>
      <c r="E23" s="184"/>
    </row>
    <row r="24" spans="3:5" ht="12.75">
      <c r="C24" s="79" t="s">
        <v>126</v>
      </c>
      <c r="D24" s="80">
        <f t="shared" si="0"/>
        <v>0</v>
      </c>
      <c r="E24" s="184"/>
    </row>
    <row r="25" spans="3:5" ht="13.5" thickBot="1">
      <c r="C25" s="459" t="s">
        <v>52</v>
      </c>
      <c r="D25" s="91">
        <f t="shared" si="0"/>
        <v>0</v>
      </c>
      <c r="E25" s="184"/>
    </row>
    <row r="26" spans="3:5" ht="13.5" thickBot="1" thickTop="1">
      <c r="C26" s="92" t="s">
        <v>71</v>
      </c>
      <c r="D26" s="93">
        <f>SUM(D13:D25)</f>
        <v>1</v>
      </c>
      <c r="E26" s="185"/>
    </row>
    <row r="27" spans="3:5" ht="13.5" thickTop="1">
      <c r="C27" s="94" t="s">
        <v>324</v>
      </c>
      <c r="D27" s="95">
        <f aca="true" t="shared" si="3" ref="D27:D35">COUNTIF($K$9:$K$9,C27)</f>
        <v>0</v>
      </c>
      <c r="E27" s="184"/>
    </row>
    <row r="28" spans="3:5" ht="12.75">
      <c r="C28" s="79" t="s">
        <v>332</v>
      </c>
      <c r="D28" s="80">
        <f t="shared" si="3"/>
        <v>0</v>
      </c>
      <c r="E28" s="184"/>
    </row>
    <row r="29" spans="3:5" ht="12.75">
      <c r="C29" s="79" t="s">
        <v>325</v>
      </c>
      <c r="D29" s="80">
        <f t="shared" si="3"/>
        <v>0</v>
      </c>
      <c r="E29" s="184"/>
    </row>
    <row r="30" spans="3:5" ht="12.75">
      <c r="C30" s="79" t="s">
        <v>326</v>
      </c>
      <c r="D30" s="80">
        <f t="shared" si="3"/>
        <v>0</v>
      </c>
      <c r="E30" s="184"/>
    </row>
    <row r="31" spans="3:5" ht="12.75">
      <c r="C31" s="79" t="s">
        <v>333</v>
      </c>
      <c r="D31" s="80">
        <f t="shared" si="3"/>
        <v>0</v>
      </c>
      <c r="E31" s="184"/>
    </row>
    <row r="32" spans="3:5" ht="12.75">
      <c r="C32" s="79" t="s">
        <v>72</v>
      </c>
      <c r="D32" s="80">
        <f t="shared" si="3"/>
        <v>0</v>
      </c>
      <c r="E32" s="184"/>
    </row>
    <row r="33" spans="3:5" ht="12.75">
      <c r="C33" s="79" t="s">
        <v>73</v>
      </c>
      <c r="D33" s="80">
        <f t="shared" si="3"/>
        <v>0</v>
      </c>
      <c r="E33" s="184"/>
    </row>
    <row r="34" spans="1:18" s="53" customFormat="1" ht="13.5" customHeight="1">
      <c r="A34" s="52"/>
      <c r="B34" s="52"/>
      <c r="C34" s="79" t="s">
        <v>334</v>
      </c>
      <c r="D34" s="80">
        <f t="shared" si="3"/>
        <v>0</v>
      </c>
      <c r="E34" s="18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s="53" customFormat="1" ht="13.5" customHeight="1" thickBot="1">
      <c r="A35" s="52"/>
      <c r="B35" s="52"/>
      <c r="C35" s="459" t="s">
        <v>74</v>
      </c>
      <c r="D35" s="91">
        <f t="shared" si="3"/>
        <v>0</v>
      </c>
      <c r="E35" s="184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 thickBot="1" thickTop="1">
      <c r="A36" s="52"/>
      <c r="B36" s="52"/>
      <c r="C36" s="92" t="s">
        <v>75</v>
      </c>
      <c r="D36" s="93">
        <f>SUM(D27:D35)</f>
        <v>0</v>
      </c>
      <c r="E36" s="1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 thickTop="1">
      <c r="A37" s="52"/>
      <c r="B37" s="52"/>
      <c r="C37" s="96" t="s">
        <v>76</v>
      </c>
      <c r="D37" s="97">
        <f>D26+D36</f>
        <v>1</v>
      </c>
      <c r="E37" s="185"/>
      <c r="F37" s="52">
        <f>IF(D37=A10,"","おかしいぞ～？")</f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Top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</sheetData>
  <sheetProtection/>
  <autoFilter ref="A8:Q8"/>
  <mergeCells count="3">
    <mergeCell ref="B4:C4"/>
    <mergeCell ref="N14:N17"/>
    <mergeCell ref="N18:N21"/>
  </mergeCells>
  <conditionalFormatting sqref="N9">
    <cfRule type="cellIs" priority="2" dxfId="193" operator="notEqual" stopIfTrue="1">
      <formula>E9*F9</formula>
    </cfRule>
  </conditionalFormatting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90" zoomScaleSheetLayoutView="90" zoomScalePageLayoutView="0" workbookViewId="0" topLeftCell="A1">
      <pane xSplit="2" topLeftCell="F1" activePane="topRight" state="frozen"/>
      <selection pane="topLeft" activeCell="D31" sqref="D31"/>
      <selection pane="topRight" activeCell="O10" activeCellId="2" sqref="A10:A11 I10:I11 O10:O11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375" style="52" customWidth="1"/>
    <col min="7" max="8" width="10.625" style="52" customWidth="1"/>
    <col min="9" max="9" width="7.375" style="52" bestFit="1" customWidth="1"/>
    <col min="10" max="11" width="10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21.875" style="52" bestFit="1" customWidth="1"/>
    <col min="16" max="16" width="9.00390625" style="52" customWidth="1"/>
    <col min="17" max="17" width="12.25390625" style="52" bestFit="1" customWidth="1"/>
    <col min="18" max="18" width="5.00390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2.75">
      <c r="A3" s="225" t="s">
        <v>996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0"/>
      <c r="B5" s="50" t="str">
        <f>"〔施設"&amp;C6&amp;"（公立"&amp;C7&amp;"、"&amp;"私立"&amp;C8&amp;"）"&amp;"  定員"&amp;E6&amp;"（公立"&amp;E7&amp;"、私立"&amp;E8&amp;"）〕"</f>
        <v>〔施設2（公立0、私立2）  定員270（公立0、私立270）〕</v>
      </c>
      <c r="D5" s="50">
        <f>IF(A12=C6,"","おかしいぞ～?")</f>
      </c>
      <c r="E5" s="50"/>
      <c r="F5" s="50">
        <f>IF(N12=E6,"","おかしいぞ～？")</f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7</v>
      </c>
      <c r="C6" s="56">
        <f>C7+C8</f>
        <v>2</v>
      </c>
      <c r="D6" s="57" t="s">
        <v>8</v>
      </c>
      <c r="E6" s="58">
        <v>270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5" t="s">
        <v>9</v>
      </c>
      <c r="C7" s="56">
        <f>COUNTIF($P$10:$P$10,B7)</f>
        <v>0</v>
      </c>
      <c r="D7" s="57" t="s">
        <v>9</v>
      </c>
      <c r="E7" s="58">
        <f>SUMIF($P$10:$P$10,D7,$N$10:$N$10)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3" customFormat="1" ht="13.5" customHeight="1">
      <c r="A8" s="54"/>
      <c r="B8" s="59" t="s">
        <v>10</v>
      </c>
      <c r="C8" s="60">
        <v>2</v>
      </c>
      <c r="D8" s="61" t="s">
        <v>10</v>
      </c>
      <c r="E8" s="62">
        <v>270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80" t="s">
        <v>1145</v>
      </c>
      <c r="F9" s="180" t="s">
        <v>1138</v>
      </c>
      <c r="G9" s="101" t="s">
        <v>30</v>
      </c>
      <c r="H9" s="339" t="s">
        <v>31</v>
      </c>
      <c r="I9" s="340" t="s">
        <v>32</v>
      </c>
      <c r="J9" s="252" t="s">
        <v>296</v>
      </c>
      <c r="K9" s="103" t="s">
        <v>297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ht="42" customHeight="1">
      <c r="A10" s="384" t="s">
        <v>1195</v>
      </c>
      <c r="B10" s="385" t="s">
        <v>358</v>
      </c>
      <c r="C10" s="386" t="str">
        <f>K10&amp;L10</f>
        <v>山口市吉敷下東一丁目4番1号</v>
      </c>
      <c r="D10" s="387">
        <v>23468</v>
      </c>
      <c r="E10" s="388">
        <v>50</v>
      </c>
      <c r="F10" s="389">
        <v>3</v>
      </c>
      <c r="G10" s="390" t="s">
        <v>679</v>
      </c>
      <c r="H10" s="341"/>
      <c r="I10" s="342" t="s">
        <v>190</v>
      </c>
      <c r="J10" s="343" t="s">
        <v>40</v>
      </c>
      <c r="K10" s="344" t="s">
        <v>39</v>
      </c>
      <c r="L10" s="345" t="s">
        <v>317</v>
      </c>
      <c r="M10" s="346"/>
      <c r="N10" s="347">
        <f>E10*F10+M10</f>
        <v>150</v>
      </c>
      <c r="O10" s="345" t="s">
        <v>1196</v>
      </c>
      <c r="P10" s="348" t="str">
        <f>IF(Q10="","",IF(OR(Q10="国",Q10="県",Q10="市町",Q10="組合その他"),"（公立）","（私立）"))</f>
        <v>（私立）</v>
      </c>
      <c r="Q10" s="349" t="s">
        <v>62</v>
      </c>
    </row>
    <row r="11" spans="1:17" ht="42" customHeight="1">
      <c r="A11" s="282" t="s">
        <v>1197</v>
      </c>
      <c r="B11" s="366" t="s">
        <v>1198</v>
      </c>
      <c r="C11" s="283" t="s">
        <v>1199</v>
      </c>
      <c r="D11" s="284">
        <v>43906</v>
      </c>
      <c r="E11" s="285">
        <v>40</v>
      </c>
      <c r="F11" s="310" t="s">
        <v>471</v>
      </c>
      <c r="G11" s="311" t="s">
        <v>1200</v>
      </c>
      <c r="H11" s="350"/>
      <c r="I11" s="351" t="s">
        <v>1201</v>
      </c>
      <c r="J11" s="352" t="s">
        <v>1071</v>
      </c>
      <c r="K11" s="353" t="s">
        <v>1202</v>
      </c>
      <c r="L11" s="112" t="s">
        <v>1203</v>
      </c>
      <c r="M11" s="141"/>
      <c r="N11" s="354">
        <v>120</v>
      </c>
      <c r="O11" s="112" t="s">
        <v>1204</v>
      </c>
      <c r="P11" s="355" t="s">
        <v>10</v>
      </c>
      <c r="Q11" s="356" t="s">
        <v>63</v>
      </c>
    </row>
    <row r="12" spans="1:14" ht="12.75">
      <c r="A12" s="53">
        <f>COUNTA(A10:A11)</f>
        <v>2</v>
      </c>
      <c r="N12" s="53">
        <f>SUM(N10:N11)</f>
        <v>270</v>
      </c>
    </row>
    <row r="13" spans="1:14" ht="12.75">
      <c r="A13" s="72" t="s">
        <v>65</v>
      </c>
      <c r="J13" s="53"/>
      <c r="N13" s="72" t="s">
        <v>67</v>
      </c>
    </row>
    <row r="14" spans="3:14" ht="13.5" thickBot="1">
      <c r="C14" s="73" t="s">
        <v>66</v>
      </c>
      <c r="N14" s="73" t="s">
        <v>68</v>
      </c>
    </row>
    <row r="15" spans="3:17" ht="13.5" thickTop="1">
      <c r="C15" s="74" t="s">
        <v>96</v>
      </c>
      <c r="D15" s="75">
        <f aca="true" t="shared" si="0" ref="D15:D27">COUNTIF($K$10:$K$10,C15)</f>
        <v>0</v>
      </c>
      <c r="E15" s="184"/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100</v>
      </c>
      <c r="D16" s="80">
        <f t="shared" si="0"/>
        <v>0</v>
      </c>
      <c r="E16" s="184"/>
      <c r="N16" s="834" t="s">
        <v>9</v>
      </c>
      <c r="O16" s="81" t="s">
        <v>57</v>
      </c>
      <c r="P16" s="81">
        <f aca="true" t="shared" si="1" ref="P16:P23">COUNTIF($Q$10:$Q$10,O16)</f>
        <v>0</v>
      </c>
      <c r="Q16" s="82">
        <f aca="true" t="shared" si="2" ref="Q16:Q23">SUMIF($Q$10:$Q$10,O16,$N$10:$N$10)</f>
        <v>0</v>
      </c>
    </row>
    <row r="17" spans="3:17" ht="12.75">
      <c r="C17" s="79" t="s">
        <v>69</v>
      </c>
      <c r="D17" s="80">
        <f t="shared" si="0"/>
        <v>1</v>
      </c>
      <c r="E17" s="184"/>
      <c r="N17" s="835"/>
      <c r="O17" s="81" t="s">
        <v>58</v>
      </c>
      <c r="P17" s="81">
        <f t="shared" si="1"/>
        <v>0</v>
      </c>
      <c r="Q17" s="82">
        <f t="shared" si="2"/>
        <v>0</v>
      </c>
    </row>
    <row r="18" spans="3:17" ht="12.75">
      <c r="C18" s="79" t="s">
        <v>95</v>
      </c>
      <c r="D18" s="80">
        <f t="shared" si="0"/>
        <v>0</v>
      </c>
      <c r="E18" s="184"/>
      <c r="N18" s="835"/>
      <c r="O18" s="81" t="s">
        <v>59</v>
      </c>
      <c r="P18" s="81">
        <f t="shared" si="1"/>
        <v>0</v>
      </c>
      <c r="Q18" s="82">
        <f t="shared" si="2"/>
        <v>0</v>
      </c>
    </row>
    <row r="19" spans="3:17" ht="13.5" thickBot="1">
      <c r="C19" s="79" t="s">
        <v>125</v>
      </c>
      <c r="D19" s="80">
        <f t="shared" si="0"/>
        <v>0</v>
      </c>
      <c r="E19" s="184"/>
      <c r="N19" s="836"/>
      <c r="O19" s="83" t="s">
        <v>60</v>
      </c>
      <c r="P19" s="83">
        <f t="shared" si="1"/>
        <v>0</v>
      </c>
      <c r="Q19" s="84">
        <f t="shared" si="2"/>
        <v>0</v>
      </c>
    </row>
    <row r="20" spans="3:17" ht="13.5" thickTop="1">
      <c r="C20" s="79" t="s">
        <v>13</v>
      </c>
      <c r="D20" s="80">
        <v>1</v>
      </c>
      <c r="E20" s="184"/>
      <c r="N20" s="835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80">
        <f t="shared" si="0"/>
        <v>0</v>
      </c>
      <c r="E21" s="184"/>
      <c r="N21" s="835"/>
      <c r="O21" s="81" t="s">
        <v>62</v>
      </c>
      <c r="P21" s="81">
        <f>COUNTIF($Q$10:$Q$10,O21)</f>
        <v>1</v>
      </c>
      <c r="Q21" s="82">
        <f>SUMIF($Q$10:$Q$11,O21,$N$10:$N$11)</f>
        <v>150</v>
      </c>
    </row>
    <row r="22" spans="3:17" ht="12.75">
      <c r="C22" s="79" t="s">
        <v>123</v>
      </c>
      <c r="D22" s="80">
        <f t="shared" si="0"/>
        <v>0</v>
      </c>
      <c r="E22" s="184"/>
      <c r="N22" s="835"/>
      <c r="O22" s="81" t="s">
        <v>63</v>
      </c>
      <c r="P22" s="81">
        <f>COUNTIF($Q$10:$Q$11,O22)</f>
        <v>1</v>
      </c>
      <c r="Q22" s="82">
        <f>SUMIF($Q$10:$Q$11,O22,$N$10:$N$11)</f>
        <v>120</v>
      </c>
    </row>
    <row r="23" spans="3:17" ht="13.5" thickBot="1">
      <c r="C23" s="79" t="s">
        <v>99</v>
      </c>
      <c r="D23" s="80">
        <f t="shared" si="0"/>
        <v>0</v>
      </c>
      <c r="E23" s="184"/>
      <c r="N23" s="837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101</v>
      </c>
      <c r="D24" s="80">
        <f t="shared" si="0"/>
        <v>0</v>
      </c>
      <c r="E24" s="184"/>
      <c r="P24" s="89">
        <f>SUM(P16:P23)</f>
        <v>2</v>
      </c>
      <c r="Q24" s="89">
        <f>SUM(Q16:Q23)</f>
        <v>270</v>
      </c>
    </row>
    <row r="25" spans="3:5" ht="12.75">
      <c r="C25" s="79" t="s">
        <v>70</v>
      </c>
      <c r="D25" s="80">
        <f t="shared" si="0"/>
        <v>0</v>
      </c>
      <c r="E25" s="184"/>
    </row>
    <row r="26" spans="3:5" ht="12.75">
      <c r="C26" s="79" t="s">
        <v>126</v>
      </c>
      <c r="D26" s="80">
        <f t="shared" si="0"/>
        <v>0</v>
      </c>
      <c r="E26" s="184"/>
    </row>
    <row r="27" spans="3:5" ht="13.5" thickBot="1">
      <c r="C27" s="335" t="s">
        <v>52</v>
      </c>
      <c r="D27" s="91">
        <f t="shared" si="0"/>
        <v>0</v>
      </c>
      <c r="E27" s="184"/>
    </row>
    <row r="28" spans="3:5" ht="13.5" thickBot="1" thickTop="1">
      <c r="C28" s="92" t="s">
        <v>71</v>
      </c>
      <c r="D28" s="93">
        <f>SUM(D15:D27)</f>
        <v>2</v>
      </c>
      <c r="E28" s="185"/>
    </row>
    <row r="29" spans="3:5" ht="13.5" thickTop="1">
      <c r="C29" s="94" t="s">
        <v>324</v>
      </c>
      <c r="D29" s="95">
        <f aca="true" t="shared" si="3" ref="D29:D37">COUNTIF($K$10:$K$10,C29)</f>
        <v>0</v>
      </c>
      <c r="E29" s="184"/>
    </row>
    <row r="30" spans="3:5" ht="12.75">
      <c r="C30" s="79" t="s">
        <v>332</v>
      </c>
      <c r="D30" s="80">
        <f t="shared" si="3"/>
        <v>0</v>
      </c>
      <c r="E30" s="184"/>
    </row>
    <row r="31" spans="3:5" ht="12.75">
      <c r="C31" s="79" t="s">
        <v>325</v>
      </c>
      <c r="D31" s="80">
        <f t="shared" si="3"/>
        <v>0</v>
      </c>
      <c r="E31" s="184"/>
    </row>
    <row r="32" spans="3:5" ht="12.75">
      <c r="C32" s="79" t="s">
        <v>326</v>
      </c>
      <c r="D32" s="80">
        <f t="shared" si="3"/>
        <v>0</v>
      </c>
      <c r="E32" s="184"/>
    </row>
    <row r="33" spans="3:5" ht="12.75">
      <c r="C33" s="79" t="s">
        <v>333</v>
      </c>
      <c r="D33" s="80">
        <f t="shared" si="3"/>
        <v>0</v>
      </c>
      <c r="E33" s="184"/>
    </row>
    <row r="34" spans="3:5" ht="12.75">
      <c r="C34" s="79" t="s">
        <v>72</v>
      </c>
      <c r="D34" s="80">
        <f t="shared" si="3"/>
        <v>0</v>
      </c>
      <c r="E34" s="184"/>
    </row>
    <row r="35" spans="1:18" s="53" customFormat="1" ht="13.5" customHeight="1">
      <c r="A35" s="52"/>
      <c r="B35" s="52"/>
      <c r="C35" s="79" t="s">
        <v>73</v>
      </c>
      <c r="D35" s="80">
        <f t="shared" si="3"/>
        <v>0</v>
      </c>
      <c r="E35" s="184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>
      <c r="A36" s="52"/>
      <c r="B36" s="52"/>
      <c r="C36" s="79" t="s">
        <v>334</v>
      </c>
      <c r="D36" s="80">
        <f t="shared" si="3"/>
        <v>0</v>
      </c>
      <c r="E36" s="18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>
      <c r="A37" s="52"/>
      <c r="B37" s="52"/>
      <c r="C37" s="335" t="s">
        <v>74</v>
      </c>
      <c r="D37" s="91">
        <f t="shared" si="3"/>
        <v>0</v>
      </c>
      <c r="E37" s="184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Bot="1" thickTop="1">
      <c r="A38" s="52"/>
      <c r="B38" s="52"/>
      <c r="C38" s="92" t="s">
        <v>75</v>
      </c>
      <c r="D38" s="93">
        <f>SUM(D29:D37)</f>
        <v>0</v>
      </c>
      <c r="E38" s="18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53" customFormat="1" ht="13.5" customHeight="1" thickBot="1" thickTop="1">
      <c r="A39" s="52"/>
      <c r="B39" s="52"/>
      <c r="C39" s="96" t="s">
        <v>76</v>
      </c>
      <c r="D39" s="97">
        <f>D28+D38</f>
        <v>2</v>
      </c>
      <c r="E39" s="185"/>
      <c r="F39" s="52">
        <f>IF(D39=A12,"","おかしいぞ～？")</f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ht="13.5" thickTop="1"/>
  </sheetData>
  <sheetProtection/>
  <mergeCells count="2">
    <mergeCell ref="N16:N19"/>
    <mergeCell ref="N20:N23"/>
  </mergeCells>
  <conditionalFormatting sqref="N10:N11">
    <cfRule type="cellIs" priority="6" dxfId="193" operator="notEqual" stopIfTrue="1">
      <formula>E10*F10</formula>
    </cfRule>
  </conditionalFormatting>
  <conditionalFormatting sqref="N10:N11">
    <cfRule type="cellIs" priority="5" dxfId="193" operator="notEqual" stopIfTrue="1">
      <formula>E10*F10</formula>
    </cfRule>
  </conditionalFormatting>
  <conditionalFormatting sqref="N10:N11">
    <cfRule type="cellIs" priority="4" dxfId="193" operator="notEqual" stopIfTrue="1">
      <formula>E10*F10</formula>
    </cfRule>
  </conditionalFormatting>
  <conditionalFormatting sqref="N10:N11">
    <cfRule type="cellIs" priority="3" dxfId="193" operator="notEqual" stopIfTrue="1">
      <formula>E10*F10</formula>
    </cfRule>
  </conditionalFormatting>
  <conditionalFormatting sqref="N10:N11">
    <cfRule type="cellIs" priority="2" dxfId="193" operator="notEqual" stopIfTrue="1">
      <formula>E10*F10</formula>
    </cfRule>
  </conditionalFormatting>
  <conditionalFormatting sqref="N10:N11">
    <cfRule type="cellIs" priority="1" dxfId="193" operator="notEqual" stopIfTrue="1">
      <formula>E10*F10</formula>
    </cfRule>
  </conditionalFormatting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view="pageBreakPreview" zoomScale="90" zoomScaleSheetLayoutView="90" zoomScalePageLayoutView="0" workbookViewId="0" topLeftCell="A1">
      <pane xSplit="2" topLeftCell="E1" activePane="topRight" state="frozen"/>
      <selection pane="topLeft" activeCell="D31" sqref="D31"/>
      <selection pane="topRight" activeCell="O10" activeCellId="2" sqref="A10 I10 O10"/>
    </sheetView>
  </sheetViews>
  <sheetFormatPr defaultColWidth="39.375" defaultRowHeight="13.5"/>
  <cols>
    <col min="1" max="3" width="22.375" style="1" customWidth="1"/>
    <col min="4" max="4" width="14.75390625" style="1" customWidth="1"/>
    <col min="5" max="6" width="6.375" style="1" customWidth="1"/>
    <col min="7" max="8" width="10.62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8.625" style="1" bestFit="1" customWidth="1"/>
    <col min="15" max="15" width="19.125" style="1" bestFit="1" customWidth="1"/>
    <col min="16" max="16" width="9.00390625" style="1" customWidth="1"/>
    <col min="17" max="17" width="12.25390625" style="1" bestFit="1" customWidth="1"/>
    <col min="18" max="18" width="4.875" style="1" customWidth="1"/>
    <col min="19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5" customFormat="1" ht="12.75">
      <c r="A3" s="228" t="s">
        <v>997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7"/>
      <c r="B5" s="843" t="str">
        <f>"〔施設"&amp;C6&amp;"（公立"&amp;C7&amp;"、"&amp;"私立"&amp;C8&amp;"）"&amp;"  定員"&amp;E6&amp;"（公立"&amp;E7&amp;"、私立"&amp;E8&amp;"）〕"</f>
        <v>〔施設1（公立0、私立1）  定員66（公立0、私立66）〕</v>
      </c>
      <c r="C5" s="843"/>
      <c r="D5" s="37"/>
      <c r="E5" s="37"/>
      <c r="F5" s="37">
        <f>IF(N11=E6,"","おかしいぞ～？")</f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7</v>
      </c>
      <c r="C6" s="43">
        <f>C7+C8</f>
        <v>1</v>
      </c>
      <c r="D6" s="40" t="s">
        <v>8</v>
      </c>
      <c r="E6" s="44">
        <f>E7+E8</f>
        <v>66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9</v>
      </c>
      <c r="C7" s="43">
        <f>COUNTIF($P$10:$P$10,B7)</f>
        <v>0</v>
      </c>
      <c r="D7" s="40" t="s">
        <v>9</v>
      </c>
      <c r="E7" s="44">
        <f>SUMIF($P$10:$P$10,D7,$N$10:$N$10)</f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4" customFormat="1" ht="13.5" customHeight="1">
      <c r="A8" s="38"/>
      <c r="B8" s="41" t="s">
        <v>10</v>
      </c>
      <c r="C8" s="45">
        <f>COUNTIF($P$10:$P$10,B8)</f>
        <v>1</v>
      </c>
      <c r="D8" s="42" t="s">
        <v>10</v>
      </c>
      <c r="E8" s="46">
        <f>SUMIF($P$10:$P$10,D8,$N$10:$N$10)</f>
        <v>66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80" t="s">
        <v>1145</v>
      </c>
      <c r="F9" s="180" t="s">
        <v>1138</v>
      </c>
      <c r="G9" s="101" t="s">
        <v>30</v>
      </c>
      <c r="H9" s="234" t="s">
        <v>31</v>
      </c>
      <c r="I9" s="102" t="s">
        <v>32</v>
      </c>
      <c r="J9" s="103" t="s">
        <v>296</v>
      </c>
      <c r="K9" s="103" t="s">
        <v>297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52" customFormat="1" ht="42" customHeight="1">
      <c r="A10" s="63" t="s">
        <v>542</v>
      </c>
      <c r="B10" s="64" t="s">
        <v>478</v>
      </c>
      <c r="C10" s="65" t="str">
        <f>K10&amp;L10</f>
        <v>下関市貴船町3丁目1番37号</v>
      </c>
      <c r="D10" s="220">
        <v>23468</v>
      </c>
      <c r="E10" s="167">
        <v>22</v>
      </c>
      <c r="F10" s="219">
        <v>3</v>
      </c>
      <c r="G10" s="196" t="s">
        <v>477</v>
      </c>
      <c r="H10" s="245"/>
      <c r="I10" s="67" t="s">
        <v>191</v>
      </c>
      <c r="J10" s="68" t="s">
        <v>573</v>
      </c>
      <c r="K10" s="68" t="s">
        <v>96</v>
      </c>
      <c r="L10" s="186" t="s">
        <v>318</v>
      </c>
      <c r="M10" s="186"/>
      <c r="N10" s="187">
        <f>E10*F10+M10</f>
        <v>66</v>
      </c>
      <c r="O10" s="69" t="s">
        <v>192</v>
      </c>
      <c r="P10" s="70" t="str">
        <f>IF(Q10="","",IF(OR(Q10="国",Q10="県",Q10="市町",Q10="組合その他"),"（公立）","（私立）"))</f>
        <v>（私立）</v>
      </c>
      <c r="Q10" s="71" t="s">
        <v>62</v>
      </c>
    </row>
    <row r="11" spans="1:14" s="5" customFormat="1" ht="12.75">
      <c r="A11" s="4">
        <f>COUNTA(A10:A10)</f>
        <v>1</v>
      </c>
      <c r="N11" s="4">
        <f>SUM(N10:N10)</f>
        <v>66</v>
      </c>
    </row>
    <row r="12" spans="1:14" s="5" customFormat="1" ht="12.75">
      <c r="A12" s="6" t="s">
        <v>65</v>
      </c>
      <c r="J12" s="4"/>
      <c r="N12" s="6" t="s">
        <v>67</v>
      </c>
    </row>
    <row r="13" spans="3:14" s="5" customFormat="1" ht="13.5" thickBot="1">
      <c r="C13" s="8" t="s">
        <v>66</v>
      </c>
      <c r="N13" s="8" t="s">
        <v>68</v>
      </c>
    </row>
    <row r="14" spans="3:17" s="5" customFormat="1" ht="13.5" thickTop="1">
      <c r="C14" s="9" t="s">
        <v>96</v>
      </c>
      <c r="D14" s="10">
        <f aca="true" t="shared" si="0" ref="D14:D26">COUNTIF($K$10:$K$10,C14)</f>
        <v>1</v>
      </c>
      <c r="E14" s="34"/>
      <c r="N14" s="11"/>
      <c r="O14" s="12" t="s">
        <v>56</v>
      </c>
      <c r="P14" s="12" t="s">
        <v>7</v>
      </c>
      <c r="Q14" s="13" t="s">
        <v>34</v>
      </c>
    </row>
    <row r="15" spans="3:17" s="5" customFormat="1" ht="12.75">
      <c r="C15" s="14" t="s">
        <v>100</v>
      </c>
      <c r="D15" s="15">
        <f t="shared" si="0"/>
        <v>0</v>
      </c>
      <c r="E15" s="34"/>
      <c r="N15" s="839" t="s">
        <v>9</v>
      </c>
      <c r="O15" s="7" t="s">
        <v>57</v>
      </c>
      <c r="P15" s="7">
        <f aca="true" t="shared" si="1" ref="P15:P22">COUNTIF($Q$10:$Q$10,O15)</f>
        <v>0</v>
      </c>
      <c r="Q15" s="17">
        <f aca="true" t="shared" si="2" ref="Q15:Q22">SUMIF($Q$10:$Q$10,O15,$N$10:$N$10)</f>
        <v>0</v>
      </c>
    </row>
    <row r="16" spans="3:17" s="5" customFormat="1" ht="12.75">
      <c r="C16" s="14" t="s">
        <v>69</v>
      </c>
      <c r="D16" s="15">
        <f t="shared" si="0"/>
        <v>0</v>
      </c>
      <c r="E16" s="34"/>
      <c r="N16" s="840"/>
      <c r="O16" s="7" t="s">
        <v>58</v>
      </c>
      <c r="P16" s="7">
        <f t="shared" si="1"/>
        <v>0</v>
      </c>
      <c r="Q16" s="17">
        <f t="shared" si="2"/>
        <v>0</v>
      </c>
    </row>
    <row r="17" spans="3:17" s="5" customFormat="1" ht="12.75">
      <c r="C17" s="14" t="s">
        <v>95</v>
      </c>
      <c r="D17" s="15">
        <f t="shared" si="0"/>
        <v>0</v>
      </c>
      <c r="E17" s="34"/>
      <c r="N17" s="840"/>
      <c r="O17" s="7" t="s">
        <v>59</v>
      </c>
      <c r="P17" s="7">
        <f t="shared" si="1"/>
        <v>0</v>
      </c>
      <c r="Q17" s="17">
        <f t="shared" si="2"/>
        <v>0</v>
      </c>
    </row>
    <row r="18" spans="3:17" s="5" customFormat="1" ht="13.5" thickBot="1">
      <c r="C18" s="14" t="s">
        <v>125</v>
      </c>
      <c r="D18" s="15">
        <f t="shared" si="0"/>
        <v>0</v>
      </c>
      <c r="E18" s="34"/>
      <c r="N18" s="841"/>
      <c r="O18" s="18" t="s">
        <v>60</v>
      </c>
      <c r="P18" s="18">
        <f t="shared" si="1"/>
        <v>0</v>
      </c>
      <c r="Q18" s="19">
        <f t="shared" si="2"/>
        <v>0</v>
      </c>
    </row>
    <row r="19" spans="3:17" s="5" customFormat="1" ht="13.5" thickTop="1">
      <c r="C19" s="14" t="s">
        <v>13</v>
      </c>
      <c r="D19" s="15">
        <f t="shared" si="0"/>
        <v>0</v>
      </c>
      <c r="E19" s="34"/>
      <c r="N19" s="840" t="s">
        <v>10</v>
      </c>
      <c r="O19" s="20" t="s">
        <v>61</v>
      </c>
      <c r="P19" s="20">
        <f t="shared" si="1"/>
        <v>0</v>
      </c>
      <c r="Q19" s="21">
        <f t="shared" si="2"/>
        <v>0</v>
      </c>
    </row>
    <row r="20" spans="3:17" s="5" customFormat="1" ht="12.75">
      <c r="C20" s="14" t="s">
        <v>45</v>
      </c>
      <c r="D20" s="15">
        <f t="shared" si="0"/>
        <v>0</v>
      </c>
      <c r="E20" s="34"/>
      <c r="N20" s="840"/>
      <c r="O20" s="7" t="s">
        <v>62</v>
      </c>
      <c r="P20" s="7">
        <f t="shared" si="1"/>
        <v>1</v>
      </c>
      <c r="Q20" s="17">
        <f t="shared" si="2"/>
        <v>66</v>
      </c>
    </row>
    <row r="21" spans="3:17" s="5" customFormat="1" ht="12.75">
      <c r="C21" s="14" t="s">
        <v>123</v>
      </c>
      <c r="D21" s="15">
        <f t="shared" si="0"/>
        <v>0</v>
      </c>
      <c r="E21" s="34"/>
      <c r="N21" s="840"/>
      <c r="O21" s="7" t="s">
        <v>63</v>
      </c>
      <c r="P21" s="7">
        <f t="shared" si="1"/>
        <v>0</v>
      </c>
      <c r="Q21" s="17">
        <f t="shared" si="2"/>
        <v>0</v>
      </c>
    </row>
    <row r="22" spans="3:17" s="5" customFormat="1" ht="13.5" thickBot="1">
      <c r="C22" s="14" t="s">
        <v>99</v>
      </c>
      <c r="D22" s="15">
        <f t="shared" si="0"/>
        <v>0</v>
      </c>
      <c r="E22" s="34"/>
      <c r="N22" s="842"/>
      <c r="O22" s="22" t="s">
        <v>64</v>
      </c>
      <c r="P22" s="22">
        <f t="shared" si="1"/>
        <v>0</v>
      </c>
      <c r="Q22" s="23">
        <f t="shared" si="2"/>
        <v>0</v>
      </c>
    </row>
    <row r="23" spans="3:17" s="5" customFormat="1" ht="13.5" thickTop="1">
      <c r="C23" s="14" t="s">
        <v>101</v>
      </c>
      <c r="D23" s="15">
        <f t="shared" si="0"/>
        <v>0</v>
      </c>
      <c r="E23" s="34"/>
      <c r="P23" s="2">
        <f>SUM(P15:P22)</f>
        <v>1</v>
      </c>
      <c r="Q23" s="2">
        <f>SUM(Q15:Q22)</f>
        <v>66</v>
      </c>
    </row>
    <row r="24" spans="3:5" s="5" customFormat="1" ht="12.75">
      <c r="C24" s="14" t="s">
        <v>70</v>
      </c>
      <c r="D24" s="15">
        <f t="shared" si="0"/>
        <v>0</v>
      </c>
      <c r="E24" s="34"/>
    </row>
    <row r="25" spans="3:5" s="5" customFormat="1" ht="12.75">
      <c r="C25" s="14" t="s">
        <v>126</v>
      </c>
      <c r="D25" s="15">
        <f t="shared" si="0"/>
        <v>0</v>
      </c>
      <c r="E25" s="34"/>
    </row>
    <row r="26" spans="3:5" s="5" customFormat="1" ht="13.5" thickBot="1">
      <c r="C26" s="16" t="s">
        <v>52</v>
      </c>
      <c r="D26" s="24">
        <f t="shared" si="0"/>
        <v>0</v>
      </c>
      <c r="E26" s="34"/>
    </row>
    <row r="27" spans="3:5" s="5" customFormat="1" ht="13.5" thickBot="1" thickTop="1">
      <c r="C27" s="25" t="s">
        <v>71</v>
      </c>
      <c r="D27" s="26">
        <f>SUM(D14:D26)</f>
        <v>1</v>
      </c>
      <c r="E27" s="35"/>
    </row>
    <row r="28" spans="3:5" s="5" customFormat="1" ht="13.5" thickTop="1">
      <c r="C28" s="27" t="s">
        <v>324</v>
      </c>
      <c r="D28" s="28">
        <f aca="true" t="shared" si="3" ref="D28:D36">COUNTIF($K$10:$K$10,C28)</f>
        <v>0</v>
      </c>
      <c r="E28" s="34"/>
    </row>
    <row r="29" spans="3:5" s="5" customFormat="1" ht="12.75">
      <c r="C29" s="14" t="s">
        <v>332</v>
      </c>
      <c r="D29" s="15">
        <f t="shared" si="3"/>
        <v>0</v>
      </c>
      <c r="E29" s="34"/>
    </row>
    <row r="30" spans="3:5" s="5" customFormat="1" ht="12.75">
      <c r="C30" s="14" t="s">
        <v>325</v>
      </c>
      <c r="D30" s="15">
        <f t="shared" si="3"/>
        <v>0</v>
      </c>
      <c r="E30" s="34"/>
    </row>
    <row r="31" spans="3:5" s="5" customFormat="1" ht="12.75">
      <c r="C31" s="14" t="s">
        <v>326</v>
      </c>
      <c r="D31" s="15">
        <f t="shared" si="3"/>
        <v>0</v>
      </c>
      <c r="E31" s="34"/>
    </row>
    <row r="32" spans="3:5" s="5" customFormat="1" ht="12.75">
      <c r="C32" s="14" t="s">
        <v>333</v>
      </c>
      <c r="D32" s="15">
        <f t="shared" si="3"/>
        <v>0</v>
      </c>
      <c r="E32" s="34"/>
    </row>
    <row r="33" spans="3:5" s="5" customFormat="1" ht="12.75">
      <c r="C33" s="14" t="s">
        <v>72</v>
      </c>
      <c r="D33" s="15">
        <f t="shared" si="3"/>
        <v>0</v>
      </c>
      <c r="E33" s="34"/>
    </row>
    <row r="34" spans="3:5" s="5" customFormat="1" ht="12.75">
      <c r="C34" s="14" t="s">
        <v>73</v>
      </c>
      <c r="D34" s="15">
        <f t="shared" si="3"/>
        <v>0</v>
      </c>
      <c r="E34" s="34"/>
    </row>
    <row r="35" spans="1:18" s="4" customFormat="1" ht="13.5" customHeight="1">
      <c r="A35" s="5"/>
      <c r="B35" s="5"/>
      <c r="C35" s="14" t="s">
        <v>334</v>
      </c>
      <c r="D35" s="15">
        <f t="shared" si="3"/>
        <v>0</v>
      </c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13.5" customHeight="1" thickBot="1">
      <c r="A36" s="5"/>
      <c r="B36" s="5"/>
      <c r="C36" s="16" t="s">
        <v>74</v>
      </c>
      <c r="D36" s="24">
        <f t="shared" si="3"/>
        <v>0</v>
      </c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3.5" customHeight="1" thickBot="1" thickTop="1">
      <c r="A37" s="5"/>
      <c r="B37" s="5"/>
      <c r="C37" s="25" t="s">
        <v>75</v>
      </c>
      <c r="D37" s="26">
        <f>SUM(D28:D36)</f>
        <v>0</v>
      </c>
      <c r="E37" s="3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3.5" customHeight="1" thickBot="1" thickTop="1">
      <c r="A38" s="5"/>
      <c r="B38" s="5"/>
      <c r="C38" s="29" t="s">
        <v>76</v>
      </c>
      <c r="D38" s="30">
        <f>D27+D37</f>
        <v>1</v>
      </c>
      <c r="E38" s="35"/>
      <c r="F38" s="5">
        <f>IF(D38=A11,"","おかしいぞ～？")</f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3.5" customHeigh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sheetProtection/>
  <mergeCells count="3">
    <mergeCell ref="B5:C5"/>
    <mergeCell ref="N15:N18"/>
    <mergeCell ref="N19:N22"/>
  </mergeCells>
  <conditionalFormatting sqref="N10">
    <cfRule type="cellIs" priority="6" dxfId="193" operator="notEqual" stopIfTrue="1">
      <formula>E10*F10</formula>
    </cfRule>
  </conditionalFormatting>
  <conditionalFormatting sqref="N10">
    <cfRule type="cellIs" priority="5" dxfId="193" operator="notEqual" stopIfTrue="1">
      <formula>E10*F10</formula>
    </cfRule>
  </conditionalFormatting>
  <conditionalFormatting sqref="N10">
    <cfRule type="cellIs" priority="4" dxfId="193" operator="notEqual" stopIfTrue="1">
      <formula>E10*F10</formula>
    </cfRule>
  </conditionalFormatting>
  <conditionalFormatting sqref="N10">
    <cfRule type="cellIs" priority="3" dxfId="193" operator="notEqual" stopIfTrue="1">
      <formula>E10*F10</formula>
    </cfRule>
  </conditionalFormatting>
  <conditionalFormatting sqref="N10">
    <cfRule type="cellIs" priority="2" dxfId="193" operator="notEqual" stopIfTrue="1">
      <formula>E10*F10</formula>
    </cfRule>
  </conditionalFormatting>
  <conditionalFormatting sqref="N10">
    <cfRule type="cellIs" priority="1" dxfId="193" operator="notEqual" stopIfTrue="1">
      <formula>E10*F10</formula>
    </cfRule>
  </conditionalFormatting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view="pageBreakPreview" zoomScale="90" zoomScaleSheetLayoutView="90" zoomScalePageLayoutView="0" workbookViewId="0" topLeftCell="A1">
      <pane xSplit="1" topLeftCell="E1" activePane="topRight" state="frozen"/>
      <selection pane="topLeft" activeCell="D31" sqref="D31"/>
      <selection pane="topRight" activeCell="O10" activeCellId="2" sqref="A10:A11 I10:I11 O10:O11"/>
    </sheetView>
  </sheetViews>
  <sheetFormatPr defaultColWidth="39.375" defaultRowHeight="13.5"/>
  <cols>
    <col min="1" max="3" width="22.375" style="1" customWidth="1"/>
    <col min="4" max="4" width="15.00390625" style="1" customWidth="1"/>
    <col min="5" max="6" width="6.375" style="1" customWidth="1"/>
    <col min="7" max="8" width="10.62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8.625" style="1" bestFit="1" customWidth="1"/>
    <col min="15" max="15" width="28.875" style="1" bestFit="1" customWidth="1"/>
    <col min="16" max="16" width="9.00390625" style="1" customWidth="1"/>
    <col min="17" max="17" width="12.25390625" style="1" bestFit="1" customWidth="1"/>
    <col min="18" max="18" width="4.625" style="1" customWidth="1"/>
    <col min="19" max="16384" width="39.375" style="1" customWidth="1"/>
  </cols>
  <sheetData>
    <row r="1" spans="1:15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5" customFormat="1" ht="13.5" customHeight="1">
      <c r="A3" s="228" t="s">
        <v>998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7"/>
      <c r="B5" s="843" t="str">
        <f>"〔施設"&amp;C6&amp;"（公立"&amp;C7&amp;"、"&amp;"私立"&amp;C8&amp;"）"&amp;"  定員"&amp;E6&amp;"（公立"&amp;E7&amp;"、私立"&amp;E8&amp;"）〕"</f>
        <v>〔施設2（公立1、私立1）  定員328（公立168、私立160）〕</v>
      </c>
      <c r="C5" s="843"/>
      <c r="D5" s="37"/>
      <c r="E5" s="37"/>
      <c r="F5" s="37">
        <f>IF(N12=E6,"","おかしいぞ～？")</f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7</v>
      </c>
      <c r="C6" s="44">
        <f>C7+C8</f>
        <v>2</v>
      </c>
      <c r="D6" s="40" t="s">
        <v>8</v>
      </c>
      <c r="E6" s="44">
        <f>E7+E8</f>
        <v>328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9</v>
      </c>
      <c r="C7" s="43">
        <f>COUNTIF($P$10:$P$11,B7)</f>
        <v>1</v>
      </c>
      <c r="D7" s="40" t="s">
        <v>9</v>
      </c>
      <c r="E7" s="44">
        <f>SUMIF($P$10:$P$11,D7,$N$10:$N$11)</f>
        <v>168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4" customFormat="1" ht="13.5" customHeight="1">
      <c r="A8" s="38"/>
      <c r="B8" s="41" t="s">
        <v>10</v>
      </c>
      <c r="C8" s="45">
        <f>COUNTIF($P$10:$P$11,B8)</f>
        <v>1</v>
      </c>
      <c r="D8" s="42" t="s">
        <v>10</v>
      </c>
      <c r="E8" s="46">
        <f>SUMIF($P$10:$P$11,D8,$N$10:$N$11)</f>
        <v>160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00" t="s">
        <v>1145</v>
      </c>
      <c r="F9" s="100" t="s">
        <v>1138</v>
      </c>
      <c r="G9" s="101" t="s">
        <v>30</v>
      </c>
      <c r="H9" s="234" t="s">
        <v>31</v>
      </c>
      <c r="I9" s="102" t="s">
        <v>32</v>
      </c>
      <c r="J9" s="103" t="s">
        <v>296</v>
      </c>
      <c r="K9" s="103" t="s">
        <v>297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52" customFormat="1" ht="42" customHeight="1">
      <c r="A10" s="126" t="s">
        <v>755</v>
      </c>
      <c r="B10" s="127" t="s">
        <v>194</v>
      </c>
      <c r="C10" s="128" t="str">
        <f>K10&amp;L10</f>
        <v>下関市一の宮学園町2番1号</v>
      </c>
      <c r="D10" s="218">
        <v>39173</v>
      </c>
      <c r="E10" s="124">
        <v>40</v>
      </c>
      <c r="F10" s="170">
        <v>4</v>
      </c>
      <c r="G10" s="239" t="s">
        <v>647</v>
      </c>
      <c r="H10" s="236"/>
      <c r="I10" s="106" t="s">
        <v>193</v>
      </c>
      <c r="J10" s="107" t="s">
        <v>152</v>
      </c>
      <c r="K10" s="107" t="s">
        <v>96</v>
      </c>
      <c r="L10" s="108" t="s">
        <v>319</v>
      </c>
      <c r="M10" s="171"/>
      <c r="N10" s="172">
        <f>E10*F10+M10</f>
        <v>160</v>
      </c>
      <c r="O10" s="108" t="s">
        <v>575</v>
      </c>
      <c r="P10" s="109" t="str">
        <f>IF(Q10="","",IF(OR(Q10="国",Q10="県",Q10="市町",Q10="組合その他"),"（公立）","（私立）"))</f>
        <v>（私立）</v>
      </c>
      <c r="Q10" s="110" t="s">
        <v>63</v>
      </c>
    </row>
    <row r="11" spans="1:17" s="52" customFormat="1" ht="42" customHeight="1">
      <c r="A11" s="211" t="s">
        <v>479</v>
      </c>
      <c r="B11" s="212" t="s">
        <v>163</v>
      </c>
      <c r="C11" s="213" t="str">
        <f>K11&amp;L11</f>
        <v>山口市桜畠6-2-1</v>
      </c>
      <c r="D11" s="221">
        <v>38808</v>
      </c>
      <c r="E11" s="214">
        <v>42</v>
      </c>
      <c r="F11" s="215">
        <v>4</v>
      </c>
      <c r="G11" s="247" t="s">
        <v>648</v>
      </c>
      <c r="H11" s="246" t="s">
        <v>21</v>
      </c>
      <c r="I11" s="115" t="s">
        <v>193</v>
      </c>
      <c r="J11" s="116" t="s">
        <v>130</v>
      </c>
      <c r="K11" s="116" t="s">
        <v>69</v>
      </c>
      <c r="L11" s="176" t="s">
        <v>943</v>
      </c>
      <c r="M11" s="176"/>
      <c r="N11" s="177">
        <f>E11*F11+M11</f>
        <v>168</v>
      </c>
      <c r="O11" s="117" t="s">
        <v>576</v>
      </c>
      <c r="P11" s="118" t="str">
        <f>IF(Q11="","",IF(OR(Q11="国",Q11="県",Q11="市町",Q11="組合その他"),"（公立）","（私立）"))</f>
        <v>（公立）</v>
      </c>
      <c r="Q11" s="119" t="s">
        <v>60</v>
      </c>
    </row>
    <row r="12" spans="1:14" s="5" customFormat="1" ht="12.75">
      <c r="A12" s="4">
        <f>COUNTA(A10:A11)</f>
        <v>2</v>
      </c>
      <c r="N12" s="4">
        <f>SUM(N10:N11)</f>
        <v>328</v>
      </c>
    </row>
    <row r="13" spans="1:14" s="5" customFormat="1" ht="12.75">
      <c r="A13" s="6" t="s">
        <v>65</v>
      </c>
      <c r="J13" s="4"/>
      <c r="N13" s="6" t="s">
        <v>67</v>
      </c>
    </row>
    <row r="14" spans="3:14" s="5" customFormat="1" ht="13.5" thickBot="1">
      <c r="C14" s="8" t="s">
        <v>66</v>
      </c>
      <c r="N14" s="8" t="s">
        <v>68</v>
      </c>
    </row>
    <row r="15" spans="3:17" s="5" customFormat="1" ht="13.5" thickTop="1">
      <c r="C15" s="9" t="s">
        <v>96</v>
      </c>
      <c r="D15" s="10">
        <f aca="true" t="shared" si="0" ref="D15:D27">COUNTIF($K$10:$K$11,C15)</f>
        <v>1</v>
      </c>
      <c r="E15" s="34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100</v>
      </c>
      <c r="D16" s="15">
        <f t="shared" si="0"/>
        <v>0</v>
      </c>
      <c r="E16" s="34"/>
      <c r="N16" s="839" t="s">
        <v>9</v>
      </c>
      <c r="O16" s="7" t="s">
        <v>57</v>
      </c>
      <c r="P16" s="7">
        <f aca="true" t="shared" si="1" ref="P16:P23">COUNTIF($Q$10:$Q$11,O16)</f>
        <v>0</v>
      </c>
      <c r="Q16" s="17">
        <f aca="true" t="shared" si="2" ref="Q16:Q23">SUMIF($Q$10:$Q$11,O16,$N$10:$N$11)</f>
        <v>0</v>
      </c>
    </row>
    <row r="17" spans="3:17" s="5" customFormat="1" ht="12.75">
      <c r="C17" s="14" t="s">
        <v>69</v>
      </c>
      <c r="D17" s="15">
        <f t="shared" si="0"/>
        <v>1</v>
      </c>
      <c r="E17" s="34"/>
      <c r="N17" s="840"/>
      <c r="O17" s="7" t="s">
        <v>58</v>
      </c>
      <c r="P17" s="7">
        <f t="shared" si="1"/>
        <v>0</v>
      </c>
      <c r="Q17" s="17">
        <f t="shared" si="2"/>
        <v>0</v>
      </c>
    </row>
    <row r="18" spans="3:17" s="5" customFormat="1" ht="12.75">
      <c r="C18" s="14" t="s">
        <v>95</v>
      </c>
      <c r="D18" s="15">
        <f t="shared" si="0"/>
        <v>0</v>
      </c>
      <c r="E18" s="34"/>
      <c r="N18" s="840"/>
      <c r="O18" s="7" t="s">
        <v>59</v>
      </c>
      <c r="P18" s="7">
        <f t="shared" si="1"/>
        <v>0</v>
      </c>
      <c r="Q18" s="17">
        <f t="shared" si="2"/>
        <v>0</v>
      </c>
    </row>
    <row r="19" spans="3:17" s="5" customFormat="1" ht="13.5" thickBot="1">
      <c r="C19" s="14" t="s">
        <v>125</v>
      </c>
      <c r="D19" s="15">
        <f t="shared" si="0"/>
        <v>0</v>
      </c>
      <c r="E19" s="34"/>
      <c r="N19" s="841"/>
      <c r="O19" s="18" t="s">
        <v>60</v>
      </c>
      <c r="P19" s="18">
        <f t="shared" si="1"/>
        <v>1</v>
      </c>
      <c r="Q19" s="19">
        <f>SUMIF($Q$10:$Q$11,O19,$N$10:$N$11)</f>
        <v>168</v>
      </c>
    </row>
    <row r="20" spans="3:17" s="5" customFormat="1" ht="13.5" thickTop="1">
      <c r="C20" s="14" t="s">
        <v>13</v>
      </c>
      <c r="D20" s="15">
        <f t="shared" si="0"/>
        <v>0</v>
      </c>
      <c r="E20" s="34"/>
      <c r="N20" s="840" t="s">
        <v>10</v>
      </c>
      <c r="O20" s="20" t="s">
        <v>61</v>
      </c>
      <c r="P20" s="20">
        <f t="shared" si="1"/>
        <v>0</v>
      </c>
      <c r="Q20" s="21">
        <f t="shared" si="2"/>
        <v>0</v>
      </c>
    </row>
    <row r="21" spans="3:17" s="5" customFormat="1" ht="12.75">
      <c r="C21" s="14" t="s">
        <v>45</v>
      </c>
      <c r="D21" s="15">
        <f t="shared" si="0"/>
        <v>0</v>
      </c>
      <c r="E21" s="34"/>
      <c r="N21" s="840"/>
      <c r="O21" s="7" t="s">
        <v>62</v>
      </c>
      <c r="P21" s="7">
        <f t="shared" si="1"/>
        <v>0</v>
      </c>
      <c r="Q21" s="17">
        <f t="shared" si="2"/>
        <v>0</v>
      </c>
    </row>
    <row r="22" spans="3:17" s="5" customFormat="1" ht="12.75">
      <c r="C22" s="14" t="s">
        <v>123</v>
      </c>
      <c r="D22" s="15">
        <f t="shared" si="0"/>
        <v>0</v>
      </c>
      <c r="E22" s="34"/>
      <c r="N22" s="840"/>
      <c r="O22" s="7" t="s">
        <v>63</v>
      </c>
      <c r="P22" s="7">
        <f t="shared" si="1"/>
        <v>1</v>
      </c>
      <c r="Q22" s="17">
        <f t="shared" si="2"/>
        <v>160</v>
      </c>
    </row>
    <row r="23" spans="3:17" s="5" customFormat="1" ht="13.5" thickBot="1">
      <c r="C23" s="14" t="s">
        <v>99</v>
      </c>
      <c r="D23" s="15">
        <f t="shared" si="0"/>
        <v>0</v>
      </c>
      <c r="E23" s="34"/>
      <c r="N23" s="842"/>
      <c r="O23" s="22" t="s">
        <v>64</v>
      </c>
      <c r="P23" s="22">
        <f t="shared" si="1"/>
        <v>0</v>
      </c>
      <c r="Q23" s="23">
        <f t="shared" si="2"/>
        <v>0</v>
      </c>
    </row>
    <row r="24" spans="3:17" s="5" customFormat="1" ht="13.5" thickTop="1">
      <c r="C24" s="14" t="s">
        <v>101</v>
      </c>
      <c r="D24" s="15">
        <f t="shared" si="0"/>
        <v>0</v>
      </c>
      <c r="E24" s="34"/>
      <c r="P24" s="2">
        <f>SUM(P16:P23)</f>
        <v>2</v>
      </c>
      <c r="Q24" s="2">
        <f>SUM(Q16:Q23)</f>
        <v>328</v>
      </c>
    </row>
    <row r="25" spans="3:5" s="5" customFormat="1" ht="12.75">
      <c r="C25" s="14" t="s">
        <v>70</v>
      </c>
      <c r="D25" s="15">
        <f t="shared" si="0"/>
        <v>0</v>
      </c>
      <c r="E25" s="34"/>
    </row>
    <row r="26" spans="3:5" s="5" customFormat="1" ht="12.75">
      <c r="C26" s="14" t="s">
        <v>126</v>
      </c>
      <c r="D26" s="15">
        <f t="shared" si="0"/>
        <v>0</v>
      </c>
      <c r="E26" s="34"/>
    </row>
    <row r="27" spans="3:5" s="5" customFormat="1" ht="13.5" thickBot="1">
      <c r="C27" s="16" t="s">
        <v>52</v>
      </c>
      <c r="D27" s="24">
        <f t="shared" si="0"/>
        <v>0</v>
      </c>
      <c r="E27" s="34"/>
    </row>
    <row r="28" spans="3:5" s="5" customFormat="1" ht="13.5" thickBot="1" thickTop="1">
      <c r="C28" s="25" t="s">
        <v>71</v>
      </c>
      <c r="D28" s="26">
        <f>SUM(D15:D27)</f>
        <v>2</v>
      </c>
      <c r="E28" s="35"/>
    </row>
    <row r="29" spans="3:5" s="5" customFormat="1" ht="13.5" thickTop="1">
      <c r="C29" s="27" t="s">
        <v>324</v>
      </c>
      <c r="D29" s="28">
        <f aca="true" t="shared" si="3" ref="D29:D37">COUNTIF($K$10:$K$11,C29)</f>
        <v>0</v>
      </c>
      <c r="E29" s="34"/>
    </row>
    <row r="30" spans="3:5" s="5" customFormat="1" ht="12.75">
      <c r="C30" s="14" t="s">
        <v>332</v>
      </c>
      <c r="D30" s="15">
        <f t="shared" si="3"/>
        <v>0</v>
      </c>
      <c r="E30" s="34"/>
    </row>
    <row r="31" spans="3:5" s="5" customFormat="1" ht="12.75">
      <c r="C31" s="14" t="s">
        <v>325</v>
      </c>
      <c r="D31" s="15">
        <f t="shared" si="3"/>
        <v>0</v>
      </c>
      <c r="E31" s="34"/>
    </row>
    <row r="32" spans="3:5" s="5" customFormat="1" ht="12.75">
      <c r="C32" s="14" t="s">
        <v>326</v>
      </c>
      <c r="D32" s="15">
        <f t="shared" si="3"/>
        <v>0</v>
      </c>
      <c r="E32" s="34"/>
    </row>
    <row r="33" spans="3:5" s="5" customFormat="1" ht="12.75">
      <c r="C33" s="14" t="s">
        <v>333</v>
      </c>
      <c r="D33" s="15">
        <f t="shared" si="3"/>
        <v>0</v>
      </c>
      <c r="E33" s="34"/>
    </row>
    <row r="34" spans="3:5" s="5" customFormat="1" ht="12.75">
      <c r="C34" s="14" t="s">
        <v>72</v>
      </c>
      <c r="D34" s="15">
        <f t="shared" si="3"/>
        <v>0</v>
      </c>
      <c r="E34" s="34"/>
    </row>
    <row r="35" spans="3:5" s="5" customFormat="1" ht="12.75">
      <c r="C35" s="14" t="s">
        <v>73</v>
      </c>
      <c r="D35" s="15">
        <f t="shared" si="3"/>
        <v>0</v>
      </c>
      <c r="E35" s="34"/>
    </row>
    <row r="36" spans="1:18" s="4" customFormat="1" ht="13.5" customHeight="1">
      <c r="A36" s="5"/>
      <c r="B36" s="5"/>
      <c r="C36" s="14" t="s">
        <v>334</v>
      </c>
      <c r="D36" s="15">
        <f t="shared" si="3"/>
        <v>0</v>
      </c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3.5" customHeight="1" thickBot="1">
      <c r="A37" s="5"/>
      <c r="B37" s="5"/>
      <c r="C37" s="16" t="s">
        <v>74</v>
      </c>
      <c r="D37" s="24">
        <f t="shared" si="3"/>
        <v>0</v>
      </c>
      <c r="E37" s="3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3.5" customHeight="1" thickBot="1" thickTop="1">
      <c r="A38" s="5"/>
      <c r="B38" s="5"/>
      <c r="C38" s="25" t="s">
        <v>75</v>
      </c>
      <c r="D38" s="26">
        <f>SUM(D29:D37)</f>
        <v>0</v>
      </c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3.5" customHeight="1" thickBot="1" thickTop="1">
      <c r="A39" s="5"/>
      <c r="B39" s="5"/>
      <c r="C39" s="29" t="s">
        <v>76</v>
      </c>
      <c r="D39" s="30">
        <f>D28+D38</f>
        <v>2</v>
      </c>
      <c r="E39" s="35"/>
      <c r="F39" s="5">
        <f>IF(D39=A12,"","おかしいぞ～？")</f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4" customFormat="1" ht="13.5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</sheetData>
  <sheetProtection/>
  <mergeCells count="3">
    <mergeCell ref="B5:C5"/>
    <mergeCell ref="N16:N19"/>
    <mergeCell ref="N20:N23"/>
  </mergeCells>
  <conditionalFormatting sqref="N10:N11">
    <cfRule type="cellIs" priority="3" dxfId="193" operator="notEqual" stopIfTrue="1">
      <formula>E10*F10</formula>
    </cfRule>
  </conditionalFormatting>
  <conditionalFormatting sqref="N10:N11">
    <cfRule type="cellIs" priority="2" dxfId="193" operator="notEqual" stopIfTrue="1">
      <formula>E10*F10</formula>
    </cfRule>
  </conditionalFormatting>
  <conditionalFormatting sqref="N10:N11">
    <cfRule type="cellIs" priority="1" dxfId="193" operator="notEqual" stopIfTrue="1">
      <formula>E10*F10</formula>
    </cfRule>
  </conditionalFormatting>
  <dataValidations count="1">
    <dataValidation type="list" allowBlank="1" showInputMessage="1" showErrorMessage="1" sqref="Q10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view="pageBreakPreview" zoomScale="85" zoomScaleSheetLayoutView="85" zoomScalePageLayoutView="0" workbookViewId="0" topLeftCell="A1">
      <pane xSplit="2" topLeftCell="H1" activePane="topRight" state="frozen"/>
      <selection pane="topLeft" activeCell="D31" sqref="D31"/>
      <selection pane="topRight" activeCell="O10" activeCellId="2" sqref="A10:A11 I10:I11 O10:O11"/>
    </sheetView>
  </sheetViews>
  <sheetFormatPr defaultColWidth="39.375" defaultRowHeight="13.5"/>
  <cols>
    <col min="1" max="2" width="22.375" style="1" customWidth="1"/>
    <col min="3" max="3" width="17.875" style="1" customWidth="1"/>
    <col min="4" max="4" width="12.375" style="1" customWidth="1"/>
    <col min="5" max="6" width="6.375" style="1" customWidth="1"/>
    <col min="7" max="8" width="10.62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8.625" style="1" bestFit="1" customWidth="1"/>
    <col min="15" max="15" width="33.25390625" style="1" bestFit="1" customWidth="1"/>
    <col min="16" max="16" width="9.00390625" style="1" customWidth="1"/>
    <col min="17" max="17" width="12.25390625" style="1" bestFit="1" customWidth="1"/>
    <col min="18" max="18" width="6.875" style="1" customWidth="1"/>
    <col min="19" max="16384" width="39.375" style="1" customWidth="1"/>
  </cols>
  <sheetData>
    <row r="1" spans="1:15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5" customFormat="1" ht="13.5" customHeight="1">
      <c r="A3" s="228" t="s">
        <v>999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7"/>
      <c r="B5" s="843" t="str">
        <f>"〔施設"&amp;C6&amp;"（公立"&amp;C7&amp;"、"&amp;"私立"&amp;C8&amp;"）"&amp;"  定員"&amp;E6&amp;"（公立"&amp;E7&amp;"、私立"&amp;E8&amp;"）〕"</f>
        <v>〔施設2（公立0、私立2）  定員140（公立0、私立140）〕</v>
      </c>
      <c r="C5" s="843"/>
      <c r="D5" s="37"/>
      <c r="E5" s="37"/>
      <c r="F5" s="37">
        <f>IF(N12=E6,"","おかしいぞ～？")</f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7</v>
      </c>
      <c r="C6" s="43">
        <f>C7+C8</f>
        <v>2</v>
      </c>
      <c r="D6" s="40" t="s">
        <v>8</v>
      </c>
      <c r="E6" s="44">
        <f>E7+E8</f>
        <v>140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9</v>
      </c>
      <c r="C7" s="43">
        <f>COUNTIF($P$10:$P$11,B7)</f>
        <v>0</v>
      </c>
      <c r="D7" s="40" t="s">
        <v>9</v>
      </c>
      <c r="E7" s="44">
        <f>SUMIF($P$10:$P$11,D7,$N$10:$N$11)</f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4" customFormat="1" ht="13.5" customHeight="1">
      <c r="A8" s="38"/>
      <c r="B8" s="41" t="s">
        <v>10</v>
      </c>
      <c r="C8" s="45">
        <f>COUNTIF($P$10:$P$11,B8)</f>
        <v>2</v>
      </c>
      <c r="D8" s="42" t="s">
        <v>10</v>
      </c>
      <c r="E8" s="46">
        <f>SUMIF($P$10:$P$11,D8,$N$10:$N$11)</f>
        <v>140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00" t="s">
        <v>1145</v>
      </c>
      <c r="F9" s="100" t="s">
        <v>1138</v>
      </c>
      <c r="G9" s="101" t="s">
        <v>30</v>
      </c>
      <c r="H9" s="234" t="s">
        <v>31</v>
      </c>
      <c r="I9" s="102" t="s">
        <v>32</v>
      </c>
      <c r="J9" s="103" t="s">
        <v>296</v>
      </c>
      <c r="K9" s="103" t="s">
        <v>297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52" customFormat="1" ht="42" customHeight="1">
      <c r="A10" s="209" t="s">
        <v>480</v>
      </c>
      <c r="B10" s="168" t="s">
        <v>195</v>
      </c>
      <c r="C10" s="138" t="str">
        <f>K10&amp;L10</f>
        <v>下関市桜山町1-1</v>
      </c>
      <c r="D10" s="210">
        <v>23467</v>
      </c>
      <c r="E10" s="124">
        <v>20</v>
      </c>
      <c r="F10" s="170">
        <v>2</v>
      </c>
      <c r="G10" s="248" t="s">
        <v>650</v>
      </c>
      <c r="H10" s="241"/>
      <c r="I10" s="106" t="s">
        <v>196</v>
      </c>
      <c r="J10" s="107" t="s">
        <v>573</v>
      </c>
      <c r="K10" s="107" t="s">
        <v>96</v>
      </c>
      <c r="L10" s="108" t="s">
        <v>197</v>
      </c>
      <c r="M10" s="171"/>
      <c r="N10" s="172">
        <f>E10*F10+M10</f>
        <v>40</v>
      </c>
      <c r="O10" s="108" t="s">
        <v>198</v>
      </c>
      <c r="P10" s="109" t="str">
        <f>IF(Q10="","",IF(OR(Q10="国",Q10="県",Q10="市町",Q10="組合その他"),"（公立）","（私立）"))</f>
        <v>（私立）</v>
      </c>
      <c r="Q10" s="110" t="s">
        <v>63</v>
      </c>
    </row>
    <row r="11" spans="1:17" s="52" customFormat="1" ht="42" customHeight="1">
      <c r="A11" s="140" t="s">
        <v>199</v>
      </c>
      <c r="B11" s="111" t="s">
        <v>166</v>
      </c>
      <c r="C11" s="112" t="s">
        <v>1132</v>
      </c>
      <c r="D11" s="142">
        <v>22733</v>
      </c>
      <c r="E11" s="143">
        <v>50</v>
      </c>
      <c r="F11" s="175">
        <v>2</v>
      </c>
      <c r="G11" s="240" t="s">
        <v>1133</v>
      </c>
      <c r="H11" s="242"/>
      <c r="I11" s="115" t="s">
        <v>196</v>
      </c>
      <c r="J11" s="116" t="s">
        <v>577</v>
      </c>
      <c r="K11" s="116" t="s">
        <v>200</v>
      </c>
      <c r="L11" s="117" t="s">
        <v>201</v>
      </c>
      <c r="M11" s="176"/>
      <c r="N11" s="177">
        <f>E11*F11+M11</f>
        <v>100</v>
      </c>
      <c r="O11" s="117" t="s">
        <v>202</v>
      </c>
      <c r="P11" s="118" t="str">
        <f>IF(Q11="","",IF(OR(Q11="国",Q11="県",Q11="市町",Q11="組合その他"),"（公立）","（私立）"))</f>
        <v>（私立）</v>
      </c>
      <c r="Q11" s="119" t="s">
        <v>63</v>
      </c>
    </row>
    <row r="12" spans="1:17" s="5" customFormat="1" ht="12.75">
      <c r="A12" s="37">
        <f>COUNTA(A10:A11)</f>
        <v>2</v>
      </c>
      <c r="B12" s="37"/>
      <c r="C12" s="37"/>
      <c r="D12" s="37"/>
      <c r="E12" s="37"/>
      <c r="F12" s="37"/>
      <c r="G12" s="37"/>
      <c r="H12" s="37"/>
      <c r="I12" s="37"/>
      <c r="K12" s="37"/>
      <c r="L12" s="37"/>
      <c r="M12" s="37"/>
      <c r="N12" s="37">
        <f>SUM(N10:N11)</f>
        <v>140</v>
      </c>
      <c r="O12" s="37"/>
      <c r="P12" s="37"/>
      <c r="Q12" s="37"/>
    </row>
    <row r="13" spans="1:17" s="5" customFormat="1" ht="12.75">
      <c r="A13" s="6" t="s">
        <v>65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6" t="s">
        <v>67</v>
      </c>
      <c r="O13" s="37"/>
      <c r="P13" s="37"/>
      <c r="Q13" s="37"/>
    </row>
    <row r="14" spans="3:14" s="5" customFormat="1" ht="13.5" thickBot="1">
      <c r="C14" s="8" t="s">
        <v>66</v>
      </c>
      <c r="N14" s="8" t="s">
        <v>68</v>
      </c>
    </row>
    <row r="15" spans="3:17" s="5" customFormat="1" ht="13.5" thickTop="1">
      <c r="C15" s="9" t="s">
        <v>96</v>
      </c>
      <c r="D15" s="10">
        <f aca="true" t="shared" si="0" ref="D15:D27">COUNTIF($K$10:$K$11,C15)</f>
        <v>1</v>
      </c>
      <c r="E15" s="34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100</v>
      </c>
      <c r="D16" s="15">
        <f t="shared" si="0"/>
        <v>1</v>
      </c>
      <c r="E16" s="34"/>
      <c r="N16" s="839" t="s">
        <v>9</v>
      </c>
      <c r="O16" s="7" t="s">
        <v>57</v>
      </c>
      <c r="P16" s="7">
        <f aca="true" t="shared" si="1" ref="P16:P23">COUNTIF($Q$10:$Q$11,O16)</f>
        <v>0</v>
      </c>
      <c r="Q16" s="17">
        <f aca="true" t="shared" si="2" ref="Q16:Q23">SUMIF($Q$10:$Q$11,O16,$N$10:$N$11)</f>
        <v>0</v>
      </c>
    </row>
    <row r="17" spans="3:17" s="5" customFormat="1" ht="12.75">
      <c r="C17" s="14" t="s">
        <v>69</v>
      </c>
      <c r="D17" s="15">
        <f t="shared" si="0"/>
        <v>0</v>
      </c>
      <c r="E17" s="34"/>
      <c r="N17" s="840"/>
      <c r="O17" s="7" t="s">
        <v>58</v>
      </c>
      <c r="P17" s="7">
        <f t="shared" si="1"/>
        <v>0</v>
      </c>
      <c r="Q17" s="17">
        <f t="shared" si="2"/>
        <v>0</v>
      </c>
    </row>
    <row r="18" spans="3:17" s="5" customFormat="1" ht="12.75">
      <c r="C18" s="14" t="s">
        <v>95</v>
      </c>
      <c r="D18" s="15">
        <f t="shared" si="0"/>
        <v>0</v>
      </c>
      <c r="E18" s="34"/>
      <c r="N18" s="840"/>
      <c r="O18" s="7" t="s">
        <v>59</v>
      </c>
      <c r="P18" s="7">
        <f t="shared" si="1"/>
        <v>0</v>
      </c>
      <c r="Q18" s="17">
        <f t="shared" si="2"/>
        <v>0</v>
      </c>
    </row>
    <row r="19" spans="3:17" s="5" customFormat="1" ht="13.5" thickBot="1">
      <c r="C19" s="14" t="s">
        <v>125</v>
      </c>
      <c r="D19" s="15">
        <f t="shared" si="0"/>
        <v>0</v>
      </c>
      <c r="E19" s="34"/>
      <c r="N19" s="841"/>
      <c r="O19" s="18" t="s">
        <v>60</v>
      </c>
      <c r="P19" s="18">
        <f t="shared" si="1"/>
        <v>0</v>
      </c>
      <c r="Q19" s="19">
        <f t="shared" si="2"/>
        <v>0</v>
      </c>
    </row>
    <row r="20" spans="3:17" s="5" customFormat="1" ht="13.5" thickTop="1">
      <c r="C20" s="14" t="s">
        <v>13</v>
      </c>
      <c r="D20" s="15">
        <f t="shared" si="0"/>
        <v>0</v>
      </c>
      <c r="E20" s="34"/>
      <c r="N20" s="840" t="s">
        <v>10</v>
      </c>
      <c r="O20" s="20" t="s">
        <v>61</v>
      </c>
      <c r="P20" s="20">
        <f t="shared" si="1"/>
        <v>0</v>
      </c>
      <c r="Q20" s="21">
        <f t="shared" si="2"/>
        <v>0</v>
      </c>
    </row>
    <row r="21" spans="3:17" s="5" customFormat="1" ht="12.75">
      <c r="C21" s="14" t="s">
        <v>45</v>
      </c>
      <c r="D21" s="15">
        <f t="shared" si="0"/>
        <v>0</v>
      </c>
      <c r="E21" s="34"/>
      <c r="N21" s="840"/>
      <c r="O21" s="7" t="s">
        <v>62</v>
      </c>
      <c r="P21" s="7">
        <f t="shared" si="1"/>
        <v>0</v>
      </c>
      <c r="Q21" s="17">
        <f t="shared" si="2"/>
        <v>0</v>
      </c>
    </row>
    <row r="22" spans="3:17" s="5" customFormat="1" ht="12.75">
      <c r="C22" s="14" t="s">
        <v>123</v>
      </c>
      <c r="D22" s="15">
        <f t="shared" si="0"/>
        <v>0</v>
      </c>
      <c r="E22" s="34"/>
      <c r="N22" s="840"/>
      <c r="O22" s="7" t="s">
        <v>63</v>
      </c>
      <c r="P22" s="7">
        <f t="shared" si="1"/>
        <v>2</v>
      </c>
      <c r="Q22" s="17">
        <f t="shared" si="2"/>
        <v>140</v>
      </c>
    </row>
    <row r="23" spans="3:17" s="5" customFormat="1" ht="13.5" thickBot="1">
      <c r="C23" s="14" t="s">
        <v>99</v>
      </c>
      <c r="D23" s="15">
        <f t="shared" si="0"/>
        <v>0</v>
      </c>
      <c r="E23" s="34"/>
      <c r="N23" s="842"/>
      <c r="O23" s="22" t="s">
        <v>64</v>
      </c>
      <c r="P23" s="22">
        <f t="shared" si="1"/>
        <v>0</v>
      </c>
      <c r="Q23" s="23">
        <f t="shared" si="2"/>
        <v>0</v>
      </c>
    </row>
    <row r="24" spans="3:17" s="5" customFormat="1" ht="13.5" thickTop="1">
      <c r="C24" s="14" t="s">
        <v>101</v>
      </c>
      <c r="D24" s="15">
        <f t="shared" si="0"/>
        <v>0</v>
      </c>
      <c r="E24" s="34"/>
      <c r="P24" s="2">
        <f>SUM(P16:P23)</f>
        <v>2</v>
      </c>
      <c r="Q24" s="2">
        <f>SUM(Q16:Q23)</f>
        <v>140</v>
      </c>
    </row>
    <row r="25" spans="3:5" s="5" customFormat="1" ht="12.75">
      <c r="C25" s="14" t="s">
        <v>70</v>
      </c>
      <c r="D25" s="15">
        <f t="shared" si="0"/>
        <v>0</v>
      </c>
      <c r="E25" s="34"/>
    </row>
    <row r="26" spans="3:5" s="5" customFormat="1" ht="12.75">
      <c r="C26" s="14" t="s">
        <v>126</v>
      </c>
      <c r="D26" s="15">
        <f t="shared" si="0"/>
        <v>0</v>
      </c>
      <c r="E26" s="34"/>
    </row>
    <row r="27" spans="3:5" s="5" customFormat="1" ht="13.5" thickBot="1">
      <c r="C27" s="16" t="s">
        <v>52</v>
      </c>
      <c r="D27" s="24">
        <f t="shared" si="0"/>
        <v>0</v>
      </c>
      <c r="E27" s="34"/>
    </row>
    <row r="28" spans="3:5" s="5" customFormat="1" ht="13.5" thickBot="1" thickTop="1">
      <c r="C28" s="25" t="s">
        <v>71</v>
      </c>
      <c r="D28" s="26">
        <f>SUM(D15:D27)</f>
        <v>2</v>
      </c>
      <c r="E28" s="35"/>
    </row>
    <row r="29" spans="3:5" s="5" customFormat="1" ht="13.5" thickTop="1">
      <c r="C29" s="27" t="s">
        <v>324</v>
      </c>
      <c r="D29" s="28">
        <f aca="true" t="shared" si="3" ref="D29:D37">COUNTIF($K$10:$K$11,C29)</f>
        <v>0</v>
      </c>
      <c r="E29" s="34"/>
    </row>
    <row r="30" spans="3:5" s="5" customFormat="1" ht="12.75">
      <c r="C30" s="14" t="s">
        <v>332</v>
      </c>
      <c r="D30" s="15">
        <f t="shared" si="3"/>
        <v>0</v>
      </c>
      <c r="E30" s="34"/>
    </row>
    <row r="31" spans="3:5" s="5" customFormat="1" ht="12.75">
      <c r="C31" s="14" t="s">
        <v>325</v>
      </c>
      <c r="D31" s="15">
        <f t="shared" si="3"/>
        <v>0</v>
      </c>
      <c r="E31" s="34"/>
    </row>
    <row r="32" spans="3:5" s="5" customFormat="1" ht="12.75">
      <c r="C32" s="14" t="s">
        <v>326</v>
      </c>
      <c r="D32" s="15">
        <f t="shared" si="3"/>
        <v>0</v>
      </c>
      <c r="E32" s="34"/>
    </row>
    <row r="33" spans="3:5" s="5" customFormat="1" ht="12.75">
      <c r="C33" s="14" t="s">
        <v>333</v>
      </c>
      <c r="D33" s="15">
        <f t="shared" si="3"/>
        <v>0</v>
      </c>
      <c r="E33" s="34"/>
    </row>
    <row r="34" spans="3:5" s="5" customFormat="1" ht="12.75">
      <c r="C34" s="14" t="s">
        <v>72</v>
      </c>
      <c r="D34" s="15">
        <f t="shared" si="3"/>
        <v>0</v>
      </c>
      <c r="E34" s="34"/>
    </row>
    <row r="35" spans="1:18" s="4" customFormat="1" ht="13.5" customHeight="1">
      <c r="A35" s="5"/>
      <c r="B35" s="5"/>
      <c r="C35" s="14" t="s">
        <v>73</v>
      </c>
      <c r="D35" s="15">
        <f t="shared" si="3"/>
        <v>0</v>
      </c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13.5" customHeight="1">
      <c r="A36" s="5"/>
      <c r="B36" s="5"/>
      <c r="C36" s="14" t="s">
        <v>334</v>
      </c>
      <c r="D36" s="15">
        <f t="shared" si="3"/>
        <v>0</v>
      </c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3.5" customHeight="1" thickBot="1">
      <c r="A37" s="5"/>
      <c r="B37" s="5"/>
      <c r="C37" s="16" t="s">
        <v>74</v>
      </c>
      <c r="D37" s="24">
        <f t="shared" si="3"/>
        <v>0</v>
      </c>
      <c r="E37" s="3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3.5" customHeight="1" thickBot="1" thickTop="1">
      <c r="A38" s="5"/>
      <c r="B38" s="5"/>
      <c r="C38" s="25" t="s">
        <v>75</v>
      </c>
      <c r="D38" s="26">
        <f>SUM(D29:D37)</f>
        <v>0</v>
      </c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3.5" customHeight="1" thickBot="1" thickTop="1">
      <c r="A39" s="5"/>
      <c r="B39" s="5"/>
      <c r="C39" s="29" t="s">
        <v>76</v>
      </c>
      <c r="D39" s="30">
        <f>D28+D38</f>
        <v>2</v>
      </c>
      <c r="E39" s="35"/>
      <c r="F39" s="5">
        <f>IF(D39=A12,"","おかしいぞ～？")</f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="5" customFormat="1" ht="13.5" thickTop="1"/>
    <row r="41" s="5" customFormat="1" ht="12.75"/>
  </sheetData>
  <sheetProtection/>
  <mergeCells count="3">
    <mergeCell ref="B5:C5"/>
    <mergeCell ref="N16:N19"/>
    <mergeCell ref="N20:N23"/>
  </mergeCells>
  <conditionalFormatting sqref="N10:N11">
    <cfRule type="cellIs" priority="6" dxfId="193" operator="notEqual" stopIfTrue="1">
      <formula>E10*F10</formula>
    </cfRule>
  </conditionalFormatting>
  <conditionalFormatting sqref="N10:N11">
    <cfRule type="cellIs" priority="5" dxfId="193" operator="notEqual" stopIfTrue="1">
      <formula>E10*F10</formula>
    </cfRule>
  </conditionalFormatting>
  <conditionalFormatting sqref="N10:N11">
    <cfRule type="cellIs" priority="4" dxfId="193" operator="notEqual" stopIfTrue="1">
      <formula>E10*F10</formula>
    </cfRule>
  </conditionalFormatting>
  <conditionalFormatting sqref="N10:N11">
    <cfRule type="cellIs" priority="3" dxfId="193" operator="notEqual" stopIfTrue="1">
      <formula>E10*F10</formula>
    </cfRule>
  </conditionalFormatting>
  <conditionalFormatting sqref="N10:N11">
    <cfRule type="cellIs" priority="2" dxfId="193" operator="notEqual" stopIfTrue="1">
      <formula>E10*F10</formula>
    </cfRule>
  </conditionalFormatting>
  <conditionalFormatting sqref="N10:N11">
    <cfRule type="cellIs" priority="1" dxfId="193" operator="notEqual" stopIfTrue="1">
      <formula>E10*F10</formula>
    </cfRule>
  </conditionalFormatting>
  <dataValidations count="1">
    <dataValidation type="list" allowBlank="1" showInputMessage="1" showErrorMessage="1" sqref="Q10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  <colBreaks count="1" manualBreakCount="1">
    <brk id="8" max="1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view="pageBreakPreview" zoomScaleSheetLayoutView="100" zoomScalePageLayoutView="0" workbookViewId="0" topLeftCell="A1">
      <pane ySplit="8" topLeftCell="A37" activePane="bottomLeft" state="frozen"/>
      <selection pane="topLeft" activeCell="D31" sqref="D31"/>
      <selection pane="bottomLeft" activeCell="L9" activeCellId="2" sqref="A9:A51 H9:H51 L9:L51"/>
    </sheetView>
  </sheetViews>
  <sheetFormatPr defaultColWidth="39.375" defaultRowHeight="13.5"/>
  <cols>
    <col min="1" max="1" width="22.375" style="52" customWidth="1"/>
    <col min="2" max="4" width="13.125" style="52" customWidth="1"/>
    <col min="5" max="5" width="23.75390625" style="52" customWidth="1"/>
    <col min="6" max="6" width="12.375" style="52" customWidth="1"/>
    <col min="7" max="7" width="9.375" style="52" customWidth="1"/>
    <col min="8" max="8" width="9.75390625" style="52" bestFit="1" customWidth="1"/>
    <col min="9" max="10" width="10.375" style="52" bestFit="1" customWidth="1"/>
    <col min="11" max="11" width="18.875" style="52" bestFit="1" customWidth="1"/>
    <col min="12" max="12" width="30.00390625" style="52" bestFit="1" customWidth="1"/>
    <col min="13" max="14" width="12.25390625" style="52" bestFit="1" customWidth="1"/>
    <col min="15" max="15" width="5.875" style="52" customWidth="1"/>
    <col min="16" max="16384" width="39.375" style="52" customWidth="1"/>
  </cols>
  <sheetData>
    <row r="1" spans="1:15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customHeight="1">
      <c r="A2" s="225" t="s">
        <v>1000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4" s="53" customFormat="1" ht="13.5" customHeight="1">
      <c r="A4" s="50"/>
      <c r="B4" s="838" t="str">
        <f>"〔施設"&amp;C5&amp;"（公立"&amp;C6&amp;"、"&amp;"私立"&amp;C7&amp;"）〕"</f>
        <v>〔施設43（公立43、私立0）〕</v>
      </c>
      <c r="C4" s="838"/>
      <c r="D4" s="188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53" customFormat="1" ht="13.5" customHeight="1">
      <c r="A5" s="54"/>
      <c r="B5" s="55" t="s">
        <v>7</v>
      </c>
      <c r="C5" s="56">
        <f>C6+C7</f>
        <v>43</v>
      </c>
      <c r="D5" s="144"/>
      <c r="E5" s="145"/>
      <c r="F5" s="145"/>
      <c r="G5" s="50"/>
      <c r="H5" s="50"/>
      <c r="I5" s="50"/>
      <c r="J5" s="50"/>
      <c r="K5" s="50"/>
      <c r="L5" s="50"/>
      <c r="M5" s="50"/>
      <c r="N5" s="50"/>
    </row>
    <row r="6" spans="1:14" s="53" customFormat="1" ht="13.5" customHeight="1">
      <c r="A6" s="54"/>
      <c r="B6" s="55" t="s">
        <v>9</v>
      </c>
      <c r="C6" s="56">
        <f>COUNTIF($M$9:$M$51,B6)</f>
        <v>43</v>
      </c>
      <c r="D6" s="144"/>
      <c r="E6" s="145"/>
      <c r="F6" s="145"/>
      <c r="G6" s="50"/>
      <c r="H6" s="50"/>
      <c r="I6" s="50"/>
      <c r="J6" s="50"/>
      <c r="K6" s="50"/>
      <c r="L6" s="50"/>
      <c r="M6" s="50"/>
      <c r="N6" s="50"/>
    </row>
    <row r="7" spans="1:14" s="53" customFormat="1" ht="13.5" customHeight="1">
      <c r="A7" s="54"/>
      <c r="B7" s="59" t="s">
        <v>10</v>
      </c>
      <c r="C7" s="60">
        <f>COUNTIF($M$9:$M$51,B7)</f>
        <v>0</v>
      </c>
      <c r="D7" s="144"/>
      <c r="E7" s="145"/>
      <c r="F7" s="145"/>
      <c r="G7" s="50"/>
      <c r="H7" s="50"/>
      <c r="I7" s="50"/>
      <c r="J7" s="50"/>
      <c r="K7" s="50"/>
      <c r="L7" s="50"/>
      <c r="M7" s="50"/>
      <c r="N7" s="50"/>
    </row>
    <row r="8" spans="1:14" ht="42" customHeight="1">
      <c r="A8" s="98" t="s">
        <v>26</v>
      </c>
      <c r="B8" s="99" t="s">
        <v>27</v>
      </c>
      <c r="C8" s="99" t="s">
        <v>28</v>
      </c>
      <c r="D8" s="99" t="s">
        <v>16</v>
      </c>
      <c r="E8" s="99" t="s">
        <v>12</v>
      </c>
      <c r="F8" s="101" t="s">
        <v>30</v>
      </c>
      <c r="G8" s="227" t="s">
        <v>31</v>
      </c>
      <c r="H8" s="102" t="s">
        <v>32</v>
      </c>
      <c r="I8" s="103" t="s">
        <v>296</v>
      </c>
      <c r="J8" s="103" t="s">
        <v>297</v>
      </c>
      <c r="K8" s="103" t="s">
        <v>54</v>
      </c>
      <c r="L8" s="104" t="s">
        <v>33</v>
      </c>
      <c r="M8" s="103" t="s">
        <v>55</v>
      </c>
      <c r="N8" s="105" t="s">
        <v>56</v>
      </c>
    </row>
    <row r="9" spans="1:14" s="521" customFormat="1" ht="42" customHeight="1">
      <c r="A9" s="603" t="s">
        <v>836</v>
      </c>
      <c r="B9" s="604" t="s">
        <v>96</v>
      </c>
      <c r="C9" s="604" t="s">
        <v>96</v>
      </c>
      <c r="D9" s="605">
        <v>29677</v>
      </c>
      <c r="E9" s="530" t="str">
        <f aca="true" t="shared" si="0" ref="E9:E51">J9&amp;K9</f>
        <v>下関市菊川町大字下岡枝1480-1</v>
      </c>
      <c r="F9" s="606" t="s">
        <v>481</v>
      </c>
      <c r="G9" s="607"/>
      <c r="H9" s="608" t="s">
        <v>203</v>
      </c>
      <c r="I9" s="609" t="s">
        <v>36</v>
      </c>
      <c r="J9" s="609" t="s">
        <v>96</v>
      </c>
      <c r="K9" s="610" t="s">
        <v>1152</v>
      </c>
      <c r="L9" s="610" t="s">
        <v>578</v>
      </c>
      <c r="M9" s="611" t="str">
        <f aca="true" t="shared" si="1" ref="M9:M51">IF(N9="","",IF(OR(N9="国",N9="県",N9="市町",N9="組合その他"),"（公立）","（私立）"))</f>
        <v>（公立）</v>
      </c>
      <c r="N9" s="612" t="s">
        <v>59</v>
      </c>
    </row>
    <row r="10" spans="1:14" s="521" customFormat="1" ht="42" customHeight="1">
      <c r="A10" s="509" t="s">
        <v>837</v>
      </c>
      <c r="B10" s="613" t="s">
        <v>96</v>
      </c>
      <c r="C10" s="613" t="s">
        <v>96</v>
      </c>
      <c r="D10" s="512">
        <v>30042</v>
      </c>
      <c r="E10" s="511" t="str">
        <f t="shared" si="0"/>
        <v>下関市豊浦町大字川棚6166-2</v>
      </c>
      <c r="F10" s="614" t="s">
        <v>482</v>
      </c>
      <c r="G10" s="615"/>
      <c r="H10" s="516" t="s">
        <v>203</v>
      </c>
      <c r="I10" s="517" t="s">
        <v>36</v>
      </c>
      <c r="J10" s="517" t="s">
        <v>96</v>
      </c>
      <c r="K10" s="518" t="s">
        <v>204</v>
      </c>
      <c r="L10" s="518" t="s">
        <v>579</v>
      </c>
      <c r="M10" s="519" t="str">
        <f t="shared" si="1"/>
        <v>（公立）</v>
      </c>
      <c r="N10" s="520" t="s">
        <v>59</v>
      </c>
    </row>
    <row r="11" spans="1:14" s="521" customFormat="1" ht="42" customHeight="1">
      <c r="A11" s="509" t="s">
        <v>838</v>
      </c>
      <c r="B11" s="613" t="s">
        <v>96</v>
      </c>
      <c r="C11" s="613" t="s">
        <v>96</v>
      </c>
      <c r="D11" s="512">
        <v>35521</v>
      </c>
      <c r="E11" s="511" t="str">
        <f t="shared" si="0"/>
        <v>下関市豊田町大字殿敷1918-1</v>
      </c>
      <c r="F11" s="614" t="s">
        <v>483</v>
      </c>
      <c r="G11" s="615"/>
      <c r="H11" s="516" t="s">
        <v>203</v>
      </c>
      <c r="I11" s="517" t="s">
        <v>36</v>
      </c>
      <c r="J11" s="517" t="s">
        <v>96</v>
      </c>
      <c r="K11" s="518" t="s">
        <v>840</v>
      </c>
      <c r="L11" s="518" t="s">
        <v>580</v>
      </c>
      <c r="M11" s="519" t="str">
        <f t="shared" si="1"/>
        <v>（公立）</v>
      </c>
      <c r="N11" s="520" t="s">
        <v>59</v>
      </c>
    </row>
    <row r="12" spans="1:14" s="521" customFormat="1" ht="42" customHeight="1">
      <c r="A12" s="509" t="s">
        <v>834</v>
      </c>
      <c r="B12" s="613" t="s">
        <v>543</v>
      </c>
      <c r="C12" s="613" t="s">
        <v>543</v>
      </c>
      <c r="D12" s="512">
        <v>35886</v>
      </c>
      <c r="E12" s="511" t="str">
        <f t="shared" si="0"/>
        <v>下関市長府松小田本町4-15</v>
      </c>
      <c r="F12" s="614" t="s">
        <v>484</v>
      </c>
      <c r="G12" s="615"/>
      <c r="H12" s="516" t="s">
        <v>203</v>
      </c>
      <c r="I12" s="517" t="s">
        <v>36</v>
      </c>
      <c r="J12" s="517" t="s">
        <v>35</v>
      </c>
      <c r="K12" s="518" t="s">
        <v>205</v>
      </c>
      <c r="L12" s="518" t="s">
        <v>206</v>
      </c>
      <c r="M12" s="519" t="str">
        <f t="shared" si="1"/>
        <v>（公立）</v>
      </c>
      <c r="N12" s="520" t="s">
        <v>59</v>
      </c>
    </row>
    <row r="13" spans="1:14" s="521" customFormat="1" ht="42" customHeight="1">
      <c r="A13" s="509" t="s">
        <v>835</v>
      </c>
      <c r="B13" s="613" t="s">
        <v>544</v>
      </c>
      <c r="C13" s="613" t="s">
        <v>544</v>
      </c>
      <c r="D13" s="512">
        <v>37712</v>
      </c>
      <c r="E13" s="511" t="str">
        <f t="shared" si="0"/>
        <v>下関市彦島江の浦町1丁目3-9</v>
      </c>
      <c r="F13" s="614" t="s">
        <v>485</v>
      </c>
      <c r="G13" s="615"/>
      <c r="H13" s="516" t="s">
        <v>203</v>
      </c>
      <c r="I13" s="517" t="s">
        <v>36</v>
      </c>
      <c r="J13" s="517" t="s">
        <v>35</v>
      </c>
      <c r="K13" s="518" t="s">
        <v>486</v>
      </c>
      <c r="L13" s="518" t="s">
        <v>207</v>
      </c>
      <c r="M13" s="519" t="str">
        <f t="shared" si="1"/>
        <v>（公立）</v>
      </c>
      <c r="N13" s="520" t="s">
        <v>59</v>
      </c>
    </row>
    <row r="14" spans="1:14" s="521" customFormat="1" ht="42" customHeight="1">
      <c r="A14" s="509" t="s">
        <v>839</v>
      </c>
      <c r="B14" s="613" t="s">
        <v>96</v>
      </c>
      <c r="C14" s="613" t="s">
        <v>96</v>
      </c>
      <c r="D14" s="512">
        <v>38072</v>
      </c>
      <c r="E14" s="511" t="str">
        <f t="shared" si="0"/>
        <v>下関市豊北町大字滝部3140-1</v>
      </c>
      <c r="F14" s="614" t="s">
        <v>487</v>
      </c>
      <c r="G14" s="615"/>
      <c r="H14" s="516" t="s">
        <v>203</v>
      </c>
      <c r="I14" s="517" t="s">
        <v>36</v>
      </c>
      <c r="J14" s="517" t="s">
        <v>96</v>
      </c>
      <c r="K14" s="518" t="s">
        <v>841</v>
      </c>
      <c r="L14" s="518" t="s">
        <v>581</v>
      </c>
      <c r="M14" s="519" t="str">
        <f t="shared" si="1"/>
        <v>（公立）</v>
      </c>
      <c r="N14" s="520" t="s">
        <v>59</v>
      </c>
    </row>
    <row r="15" spans="1:14" s="521" customFormat="1" ht="42" customHeight="1">
      <c r="A15" s="509" t="s">
        <v>866</v>
      </c>
      <c r="B15" s="613" t="s">
        <v>35</v>
      </c>
      <c r="C15" s="613" t="s">
        <v>35</v>
      </c>
      <c r="D15" s="512">
        <v>41673</v>
      </c>
      <c r="E15" s="511" t="str">
        <f t="shared" si="0"/>
        <v>下関市秋根南町2丁目4番33号</v>
      </c>
      <c r="F15" s="614" t="s">
        <v>733</v>
      </c>
      <c r="G15" s="615"/>
      <c r="H15" s="516" t="s">
        <v>735</v>
      </c>
      <c r="I15" s="517" t="s">
        <v>737</v>
      </c>
      <c r="J15" s="517" t="s">
        <v>96</v>
      </c>
      <c r="K15" s="518" t="s">
        <v>738</v>
      </c>
      <c r="L15" s="518" t="s">
        <v>740</v>
      </c>
      <c r="M15" s="519" t="str">
        <f>IF(N15="","",IF(OR(N15="国",N15="県",N15="市町",N15="組合その他"),"（公立）","（私立）"))</f>
        <v>（公立）</v>
      </c>
      <c r="N15" s="520" t="s">
        <v>59</v>
      </c>
    </row>
    <row r="16" spans="1:14" s="521" customFormat="1" ht="42" customHeight="1">
      <c r="A16" s="509" t="s">
        <v>867</v>
      </c>
      <c r="B16" s="613" t="s">
        <v>35</v>
      </c>
      <c r="C16" s="613" t="s">
        <v>35</v>
      </c>
      <c r="D16" s="512">
        <v>41680</v>
      </c>
      <c r="E16" s="511" t="str">
        <f t="shared" si="0"/>
        <v>下関市南部町1番1号</v>
      </c>
      <c r="F16" s="614" t="s">
        <v>734</v>
      </c>
      <c r="G16" s="615"/>
      <c r="H16" s="516" t="s">
        <v>736</v>
      </c>
      <c r="I16" s="517" t="s">
        <v>737</v>
      </c>
      <c r="J16" s="517" t="s">
        <v>96</v>
      </c>
      <c r="K16" s="518" t="s">
        <v>739</v>
      </c>
      <c r="L16" s="518" t="s">
        <v>741</v>
      </c>
      <c r="M16" s="519" t="str">
        <f>IF(N16="","",IF(OR(N16="国",N16="県",N16="市町",N16="組合その他"),"（公立）","（私立）"))</f>
        <v>（公立）</v>
      </c>
      <c r="N16" s="520" t="s">
        <v>59</v>
      </c>
    </row>
    <row r="17" spans="1:14" s="521" customFormat="1" ht="42" customHeight="1">
      <c r="A17" s="509" t="s">
        <v>680</v>
      </c>
      <c r="B17" s="613" t="s">
        <v>545</v>
      </c>
      <c r="C17" s="613" t="s">
        <v>545</v>
      </c>
      <c r="D17" s="512">
        <v>29374</v>
      </c>
      <c r="E17" s="511" t="str">
        <f t="shared" si="0"/>
        <v>宇部市琴芝町2丁目1-10</v>
      </c>
      <c r="F17" s="614" t="s">
        <v>488</v>
      </c>
      <c r="G17" s="615"/>
      <c r="H17" s="516" t="s">
        <v>203</v>
      </c>
      <c r="I17" s="517" t="s">
        <v>38</v>
      </c>
      <c r="J17" s="517" t="s">
        <v>37</v>
      </c>
      <c r="K17" s="518" t="s">
        <v>489</v>
      </c>
      <c r="L17" s="518" t="s">
        <v>208</v>
      </c>
      <c r="M17" s="519" t="str">
        <f t="shared" si="1"/>
        <v>（公立）</v>
      </c>
      <c r="N17" s="520" t="s">
        <v>59</v>
      </c>
    </row>
    <row r="18" spans="1:14" s="521" customFormat="1" ht="42" customHeight="1">
      <c r="A18" s="509" t="s">
        <v>681</v>
      </c>
      <c r="B18" s="613" t="s">
        <v>546</v>
      </c>
      <c r="C18" s="613" t="s">
        <v>546</v>
      </c>
      <c r="D18" s="512">
        <v>31138</v>
      </c>
      <c r="E18" s="511" t="str">
        <f>J18&amp;K18</f>
        <v>山口市徳地堀1926-1</v>
      </c>
      <c r="F18" s="614" t="s">
        <v>490</v>
      </c>
      <c r="G18" s="615"/>
      <c r="H18" s="516" t="s">
        <v>203</v>
      </c>
      <c r="I18" s="517" t="s">
        <v>40</v>
      </c>
      <c r="J18" s="517" t="s">
        <v>39</v>
      </c>
      <c r="K18" s="518" t="s">
        <v>210</v>
      </c>
      <c r="L18" s="518" t="s">
        <v>211</v>
      </c>
      <c r="M18" s="519" t="str">
        <f>IF(N18="","",IF(OR(N18="国",N18="県",N18="市町",N18="組合その他"),"（公立）","（私立）"))</f>
        <v>（公立）</v>
      </c>
      <c r="N18" s="520" t="s">
        <v>59</v>
      </c>
    </row>
    <row r="19" spans="1:14" s="521" customFormat="1" ht="42" customHeight="1">
      <c r="A19" s="509" t="s">
        <v>682</v>
      </c>
      <c r="B19" s="613" t="s">
        <v>547</v>
      </c>
      <c r="C19" s="613" t="s">
        <v>547</v>
      </c>
      <c r="D19" s="512">
        <v>31868</v>
      </c>
      <c r="E19" s="511" t="str">
        <f t="shared" si="0"/>
        <v>山口市糸米2丁目6-6</v>
      </c>
      <c r="F19" s="614" t="s">
        <v>491</v>
      </c>
      <c r="G19" s="615"/>
      <c r="H19" s="516" t="s">
        <v>203</v>
      </c>
      <c r="I19" s="517" t="s">
        <v>40</v>
      </c>
      <c r="J19" s="517" t="s">
        <v>39</v>
      </c>
      <c r="K19" s="518" t="s">
        <v>492</v>
      </c>
      <c r="L19" s="518" t="s">
        <v>209</v>
      </c>
      <c r="M19" s="519" t="str">
        <f t="shared" si="1"/>
        <v>（公立）</v>
      </c>
      <c r="N19" s="520" t="s">
        <v>59</v>
      </c>
    </row>
    <row r="20" spans="1:14" s="521" customFormat="1" ht="42" customHeight="1">
      <c r="A20" s="509" t="s">
        <v>683</v>
      </c>
      <c r="B20" s="613" t="s">
        <v>141</v>
      </c>
      <c r="C20" s="613" t="s">
        <v>141</v>
      </c>
      <c r="D20" s="512">
        <v>32599</v>
      </c>
      <c r="E20" s="511" t="str">
        <f>J20&amp;K20</f>
        <v>山口市阿東徳佐中3382番地</v>
      </c>
      <c r="F20" s="614" t="s">
        <v>493</v>
      </c>
      <c r="G20" s="615"/>
      <c r="H20" s="516" t="s">
        <v>203</v>
      </c>
      <c r="I20" s="517" t="s">
        <v>252</v>
      </c>
      <c r="J20" s="517" t="s">
        <v>141</v>
      </c>
      <c r="K20" s="518" t="s">
        <v>262</v>
      </c>
      <c r="L20" s="518" t="s">
        <v>582</v>
      </c>
      <c r="M20" s="519" t="str">
        <f>IF(N20="","",IF(OR(N20="国",N20="県",N20="市町",N20="組合その他"),"（公立）","（私立）"))</f>
        <v>（公立）</v>
      </c>
      <c r="N20" s="520" t="s">
        <v>59</v>
      </c>
    </row>
    <row r="21" spans="1:14" s="521" customFormat="1" ht="42" customHeight="1">
      <c r="A21" s="509" t="s">
        <v>548</v>
      </c>
      <c r="B21" s="613" t="s">
        <v>547</v>
      </c>
      <c r="C21" s="613" t="s">
        <v>547</v>
      </c>
      <c r="D21" s="512">
        <v>36983</v>
      </c>
      <c r="E21" s="511" t="str">
        <f t="shared" si="0"/>
        <v>山口市小郡下郷609番地5</v>
      </c>
      <c r="F21" s="614" t="s">
        <v>494</v>
      </c>
      <c r="G21" s="615"/>
      <c r="H21" s="516" t="s">
        <v>203</v>
      </c>
      <c r="I21" s="517" t="s">
        <v>40</v>
      </c>
      <c r="J21" s="517" t="s">
        <v>39</v>
      </c>
      <c r="K21" s="518" t="s">
        <v>212</v>
      </c>
      <c r="L21" s="518" t="s">
        <v>750</v>
      </c>
      <c r="M21" s="519" t="str">
        <f t="shared" si="1"/>
        <v>（公立）</v>
      </c>
      <c r="N21" s="520" t="s">
        <v>59</v>
      </c>
    </row>
    <row r="22" spans="1:14" s="521" customFormat="1" ht="42" customHeight="1">
      <c r="A22" s="509" t="s">
        <v>684</v>
      </c>
      <c r="B22" s="613" t="s">
        <v>546</v>
      </c>
      <c r="C22" s="613" t="s">
        <v>546</v>
      </c>
      <c r="D22" s="512">
        <v>38567</v>
      </c>
      <c r="E22" s="511" t="str">
        <f t="shared" si="0"/>
        <v>山口市秋穂東6570</v>
      </c>
      <c r="F22" s="614" t="s">
        <v>495</v>
      </c>
      <c r="G22" s="615"/>
      <c r="H22" s="516" t="s">
        <v>203</v>
      </c>
      <c r="I22" s="517" t="s">
        <v>40</v>
      </c>
      <c r="J22" s="517" t="s">
        <v>39</v>
      </c>
      <c r="K22" s="518" t="s">
        <v>213</v>
      </c>
      <c r="L22" s="518" t="s">
        <v>214</v>
      </c>
      <c r="M22" s="519" t="str">
        <f t="shared" si="1"/>
        <v>（公立）</v>
      </c>
      <c r="N22" s="520" t="s">
        <v>59</v>
      </c>
    </row>
    <row r="23" spans="1:14" s="521" customFormat="1" ht="42" customHeight="1">
      <c r="A23" s="509" t="s">
        <v>685</v>
      </c>
      <c r="B23" s="613" t="s">
        <v>95</v>
      </c>
      <c r="C23" s="613" t="s">
        <v>95</v>
      </c>
      <c r="D23" s="512">
        <v>28946</v>
      </c>
      <c r="E23" s="511" t="str">
        <f t="shared" si="0"/>
        <v>萩市大字下田万1036</v>
      </c>
      <c r="F23" s="614" t="s">
        <v>842</v>
      </c>
      <c r="G23" s="615"/>
      <c r="H23" s="516" t="s">
        <v>203</v>
      </c>
      <c r="I23" s="517" t="s">
        <v>42</v>
      </c>
      <c r="J23" s="517" t="s">
        <v>95</v>
      </c>
      <c r="K23" s="518" t="s">
        <v>215</v>
      </c>
      <c r="L23" s="518" t="s">
        <v>583</v>
      </c>
      <c r="M23" s="519" t="str">
        <f t="shared" si="1"/>
        <v>（公立）</v>
      </c>
      <c r="N23" s="520" t="s">
        <v>59</v>
      </c>
    </row>
    <row r="24" spans="1:14" s="521" customFormat="1" ht="42" customHeight="1">
      <c r="A24" s="509" t="s">
        <v>686</v>
      </c>
      <c r="B24" s="613" t="s">
        <v>95</v>
      </c>
      <c r="C24" s="613" t="s">
        <v>95</v>
      </c>
      <c r="D24" s="512">
        <v>30773</v>
      </c>
      <c r="E24" s="511" t="str">
        <f t="shared" si="0"/>
        <v>萩市大字須佐4186</v>
      </c>
      <c r="F24" s="614" t="s">
        <v>843</v>
      </c>
      <c r="G24" s="615"/>
      <c r="H24" s="516" t="s">
        <v>203</v>
      </c>
      <c r="I24" s="517" t="s">
        <v>42</v>
      </c>
      <c r="J24" s="517" t="s">
        <v>95</v>
      </c>
      <c r="K24" s="518" t="s">
        <v>216</v>
      </c>
      <c r="L24" s="518" t="s">
        <v>584</v>
      </c>
      <c r="M24" s="519" t="str">
        <f t="shared" si="1"/>
        <v>（公立）</v>
      </c>
      <c r="N24" s="520" t="s">
        <v>59</v>
      </c>
    </row>
    <row r="25" spans="1:14" s="521" customFormat="1" ht="42" customHeight="1">
      <c r="A25" s="509" t="s">
        <v>687</v>
      </c>
      <c r="B25" s="613" t="s">
        <v>549</v>
      </c>
      <c r="C25" s="613" t="s">
        <v>549</v>
      </c>
      <c r="D25" s="512">
        <v>31533</v>
      </c>
      <c r="E25" s="511" t="str">
        <f t="shared" si="0"/>
        <v>萩市大字平安古町209-１</v>
      </c>
      <c r="F25" s="614" t="s">
        <v>496</v>
      </c>
      <c r="G25" s="615"/>
      <c r="H25" s="516" t="s">
        <v>203</v>
      </c>
      <c r="I25" s="517" t="s">
        <v>42</v>
      </c>
      <c r="J25" s="517" t="s">
        <v>41</v>
      </c>
      <c r="K25" s="518" t="s">
        <v>825</v>
      </c>
      <c r="L25" s="518" t="s">
        <v>217</v>
      </c>
      <c r="M25" s="519" t="str">
        <f t="shared" si="1"/>
        <v>（公立）</v>
      </c>
      <c r="N25" s="520" t="s">
        <v>59</v>
      </c>
    </row>
    <row r="26" spans="1:14" s="521" customFormat="1" ht="42" customHeight="1">
      <c r="A26" s="509" t="s">
        <v>688</v>
      </c>
      <c r="B26" s="613" t="s">
        <v>95</v>
      </c>
      <c r="C26" s="613" t="s">
        <v>95</v>
      </c>
      <c r="D26" s="512">
        <v>33695</v>
      </c>
      <c r="E26" s="511" t="str">
        <f t="shared" si="0"/>
        <v>萩市大字福井下3999-6</v>
      </c>
      <c r="F26" s="614" t="s">
        <v>742</v>
      </c>
      <c r="G26" s="615"/>
      <c r="H26" s="516" t="s">
        <v>203</v>
      </c>
      <c r="I26" s="517" t="s">
        <v>42</v>
      </c>
      <c r="J26" s="517" t="s">
        <v>95</v>
      </c>
      <c r="K26" s="518" t="s">
        <v>256</v>
      </c>
      <c r="L26" s="518" t="s">
        <v>585</v>
      </c>
      <c r="M26" s="519" t="str">
        <f t="shared" si="1"/>
        <v>（公立）</v>
      </c>
      <c r="N26" s="520" t="s">
        <v>59</v>
      </c>
    </row>
    <row r="27" spans="1:14" s="521" customFormat="1" ht="42" customHeight="1">
      <c r="A27" s="509" t="s">
        <v>689</v>
      </c>
      <c r="B27" s="613" t="s">
        <v>95</v>
      </c>
      <c r="C27" s="613" t="s">
        <v>95</v>
      </c>
      <c r="D27" s="512">
        <v>35513</v>
      </c>
      <c r="E27" s="511" t="str">
        <f t="shared" si="0"/>
        <v>萩市川上4502-2</v>
      </c>
      <c r="F27" s="614" t="s">
        <v>743</v>
      </c>
      <c r="G27" s="615"/>
      <c r="H27" s="516" t="s">
        <v>203</v>
      </c>
      <c r="I27" s="517" t="s">
        <v>42</v>
      </c>
      <c r="J27" s="517" t="s">
        <v>95</v>
      </c>
      <c r="K27" s="518" t="s">
        <v>218</v>
      </c>
      <c r="L27" s="518" t="s">
        <v>586</v>
      </c>
      <c r="M27" s="519" t="str">
        <f t="shared" si="1"/>
        <v>（公立）</v>
      </c>
      <c r="N27" s="520" t="s">
        <v>59</v>
      </c>
    </row>
    <row r="28" spans="1:14" s="521" customFormat="1" ht="42" customHeight="1">
      <c r="A28" s="509" t="s">
        <v>690</v>
      </c>
      <c r="B28" s="613" t="s">
        <v>550</v>
      </c>
      <c r="C28" s="613" t="s">
        <v>550</v>
      </c>
      <c r="D28" s="512">
        <v>30781</v>
      </c>
      <c r="E28" s="511" t="str">
        <f t="shared" si="0"/>
        <v>防府市鞠生町12-1</v>
      </c>
      <c r="F28" s="614" t="s">
        <v>497</v>
      </c>
      <c r="G28" s="615"/>
      <c r="H28" s="516" t="s">
        <v>203</v>
      </c>
      <c r="I28" s="517" t="s">
        <v>22</v>
      </c>
      <c r="J28" s="517" t="s">
        <v>23</v>
      </c>
      <c r="K28" s="518" t="s">
        <v>219</v>
      </c>
      <c r="L28" s="518" t="s">
        <v>220</v>
      </c>
      <c r="M28" s="519" t="str">
        <f t="shared" si="1"/>
        <v>（公立）</v>
      </c>
      <c r="N28" s="520" t="s">
        <v>59</v>
      </c>
    </row>
    <row r="29" spans="1:14" s="521" customFormat="1" ht="42" customHeight="1">
      <c r="A29" s="509" t="s">
        <v>691</v>
      </c>
      <c r="B29" s="613" t="s">
        <v>551</v>
      </c>
      <c r="C29" s="613" t="s">
        <v>551</v>
      </c>
      <c r="D29" s="512">
        <v>30407</v>
      </c>
      <c r="E29" s="511" t="str">
        <f t="shared" si="0"/>
        <v>下松市中央町21-1</v>
      </c>
      <c r="F29" s="614" t="s">
        <v>498</v>
      </c>
      <c r="G29" s="615"/>
      <c r="H29" s="516" t="s">
        <v>203</v>
      </c>
      <c r="I29" s="517" t="s">
        <v>44</v>
      </c>
      <c r="J29" s="517" t="s">
        <v>43</v>
      </c>
      <c r="K29" s="518" t="s">
        <v>221</v>
      </c>
      <c r="L29" s="518" t="s">
        <v>222</v>
      </c>
      <c r="M29" s="519" t="str">
        <f t="shared" si="1"/>
        <v>（公立）</v>
      </c>
      <c r="N29" s="520" t="s">
        <v>59</v>
      </c>
    </row>
    <row r="30" spans="1:14" s="521" customFormat="1" ht="42" customHeight="1">
      <c r="A30" s="509" t="s">
        <v>692</v>
      </c>
      <c r="B30" s="613" t="s">
        <v>552</v>
      </c>
      <c r="C30" s="613" t="s">
        <v>552</v>
      </c>
      <c r="D30" s="512">
        <v>29312</v>
      </c>
      <c r="E30" s="511" t="str">
        <f t="shared" si="0"/>
        <v>岩国市周東町下久原743-1</v>
      </c>
      <c r="F30" s="614" t="s">
        <v>499</v>
      </c>
      <c r="G30" s="615"/>
      <c r="H30" s="516" t="s">
        <v>203</v>
      </c>
      <c r="I30" s="517" t="s">
        <v>24</v>
      </c>
      <c r="J30" s="517" t="s">
        <v>25</v>
      </c>
      <c r="K30" s="518" t="s">
        <v>223</v>
      </c>
      <c r="L30" s="518" t="s">
        <v>224</v>
      </c>
      <c r="M30" s="519" t="str">
        <f t="shared" si="1"/>
        <v>（公立）</v>
      </c>
      <c r="N30" s="520" t="s">
        <v>59</v>
      </c>
    </row>
    <row r="31" spans="1:14" s="521" customFormat="1" ht="42" customHeight="1">
      <c r="A31" s="509" t="s">
        <v>693</v>
      </c>
      <c r="B31" s="613" t="s">
        <v>552</v>
      </c>
      <c r="C31" s="613" t="s">
        <v>552</v>
      </c>
      <c r="D31" s="512">
        <v>30042</v>
      </c>
      <c r="E31" s="511" t="str">
        <f t="shared" si="0"/>
        <v>岩国市玖珂町4961</v>
      </c>
      <c r="F31" s="614" t="s">
        <v>500</v>
      </c>
      <c r="G31" s="615"/>
      <c r="H31" s="516" t="s">
        <v>203</v>
      </c>
      <c r="I31" s="517" t="s">
        <v>24</v>
      </c>
      <c r="J31" s="517" t="s">
        <v>25</v>
      </c>
      <c r="K31" s="518" t="s">
        <v>225</v>
      </c>
      <c r="L31" s="518" t="s">
        <v>226</v>
      </c>
      <c r="M31" s="519" t="str">
        <f t="shared" si="1"/>
        <v>（公立）</v>
      </c>
      <c r="N31" s="520" t="s">
        <v>59</v>
      </c>
    </row>
    <row r="32" spans="1:14" s="521" customFormat="1" ht="42" customHeight="1">
      <c r="A32" s="509" t="s">
        <v>694</v>
      </c>
      <c r="B32" s="613" t="s">
        <v>553</v>
      </c>
      <c r="C32" s="613" t="s">
        <v>553</v>
      </c>
      <c r="D32" s="512">
        <v>30407</v>
      </c>
      <c r="E32" s="511" t="str">
        <f t="shared" si="0"/>
        <v>岩国市美和町生見12128</v>
      </c>
      <c r="F32" s="614" t="s">
        <v>501</v>
      </c>
      <c r="G32" s="615"/>
      <c r="H32" s="516" t="s">
        <v>203</v>
      </c>
      <c r="I32" s="517" t="s">
        <v>24</v>
      </c>
      <c r="J32" s="517" t="s">
        <v>25</v>
      </c>
      <c r="K32" s="518" t="s">
        <v>844</v>
      </c>
      <c r="L32" s="518" t="s">
        <v>227</v>
      </c>
      <c r="M32" s="519" t="str">
        <f t="shared" si="1"/>
        <v>（公立）</v>
      </c>
      <c r="N32" s="520" t="s">
        <v>59</v>
      </c>
    </row>
    <row r="33" spans="1:14" s="521" customFormat="1" ht="42" customHeight="1">
      <c r="A33" s="509" t="s">
        <v>695</v>
      </c>
      <c r="B33" s="613" t="s">
        <v>553</v>
      </c>
      <c r="C33" s="613" t="s">
        <v>553</v>
      </c>
      <c r="D33" s="512">
        <v>31503</v>
      </c>
      <c r="E33" s="511" t="str">
        <f t="shared" si="0"/>
        <v>岩国市室の木町3丁目1-11</v>
      </c>
      <c r="F33" s="614" t="s">
        <v>502</v>
      </c>
      <c r="G33" s="615"/>
      <c r="H33" s="516" t="s">
        <v>203</v>
      </c>
      <c r="I33" s="517" t="s">
        <v>24</v>
      </c>
      <c r="J33" s="517" t="s">
        <v>25</v>
      </c>
      <c r="K33" s="518" t="s">
        <v>503</v>
      </c>
      <c r="L33" s="518" t="s">
        <v>228</v>
      </c>
      <c r="M33" s="519" t="str">
        <f t="shared" si="1"/>
        <v>（公立）</v>
      </c>
      <c r="N33" s="520" t="s">
        <v>59</v>
      </c>
    </row>
    <row r="34" spans="1:14" s="521" customFormat="1" ht="42" customHeight="1">
      <c r="A34" s="509" t="s">
        <v>696</v>
      </c>
      <c r="B34" s="613" t="s">
        <v>553</v>
      </c>
      <c r="C34" s="613" t="s">
        <v>553</v>
      </c>
      <c r="D34" s="512">
        <v>32964</v>
      </c>
      <c r="E34" s="511" t="str">
        <f t="shared" si="0"/>
        <v>岩国市本郷町本郷2100-1</v>
      </c>
      <c r="F34" s="614" t="s">
        <v>504</v>
      </c>
      <c r="G34" s="615"/>
      <c r="H34" s="516" t="s">
        <v>203</v>
      </c>
      <c r="I34" s="517" t="s">
        <v>24</v>
      </c>
      <c r="J34" s="517" t="s">
        <v>25</v>
      </c>
      <c r="K34" s="518" t="s">
        <v>229</v>
      </c>
      <c r="L34" s="518" t="s">
        <v>230</v>
      </c>
      <c r="M34" s="519" t="str">
        <f t="shared" si="1"/>
        <v>（公立）</v>
      </c>
      <c r="N34" s="520" t="s">
        <v>59</v>
      </c>
    </row>
    <row r="35" spans="1:14" s="521" customFormat="1" ht="42" customHeight="1">
      <c r="A35" s="509" t="s">
        <v>697</v>
      </c>
      <c r="B35" s="613" t="s">
        <v>553</v>
      </c>
      <c r="C35" s="613" t="s">
        <v>553</v>
      </c>
      <c r="D35" s="512">
        <v>33329</v>
      </c>
      <c r="E35" s="511" t="str">
        <f t="shared" si="0"/>
        <v>岩国市由宇町中央1丁目10-11</v>
      </c>
      <c r="F35" s="614" t="s">
        <v>505</v>
      </c>
      <c r="G35" s="615"/>
      <c r="H35" s="516" t="s">
        <v>203</v>
      </c>
      <c r="I35" s="517" t="s">
        <v>24</v>
      </c>
      <c r="J35" s="517" t="s">
        <v>25</v>
      </c>
      <c r="K35" s="518" t="s">
        <v>339</v>
      </c>
      <c r="L35" s="518" t="s">
        <v>231</v>
      </c>
      <c r="M35" s="519" t="str">
        <f t="shared" si="1"/>
        <v>（公立）</v>
      </c>
      <c r="N35" s="520" t="s">
        <v>59</v>
      </c>
    </row>
    <row r="36" spans="1:14" s="521" customFormat="1" ht="42" customHeight="1">
      <c r="A36" s="509" t="s">
        <v>698</v>
      </c>
      <c r="B36" s="613" t="s">
        <v>553</v>
      </c>
      <c r="C36" s="613" t="s">
        <v>553</v>
      </c>
      <c r="D36" s="512">
        <v>33420</v>
      </c>
      <c r="E36" s="511" t="str">
        <f t="shared" si="0"/>
        <v>岩国市美川町四馬神1057</v>
      </c>
      <c r="F36" s="614" t="s">
        <v>506</v>
      </c>
      <c r="G36" s="615"/>
      <c r="H36" s="516" t="s">
        <v>203</v>
      </c>
      <c r="I36" s="517" t="s">
        <v>24</v>
      </c>
      <c r="J36" s="517" t="s">
        <v>25</v>
      </c>
      <c r="K36" s="518" t="s">
        <v>587</v>
      </c>
      <c r="L36" s="518" t="s">
        <v>232</v>
      </c>
      <c r="M36" s="519" t="str">
        <f t="shared" si="1"/>
        <v>（公立）</v>
      </c>
      <c r="N36" s="520" t="s">
        <v>59</v>
      </c>
    </row>
    <row r="37" spans="1:14" s="521" customFormat="1" ht="42" customHeight="1">
      <c r="A37" s="509" t="s">
        <v>699</v>
      </c>
      <c r="B37" s="613" t="s">
        <v>552</v>
      </c>
      <c r="C37" s="613" t="s">
        <v>552</v>
      </c>
      <c r="D37" s="512">
        <v>34060</v>
      </c>
      <c r="E37" s="511" t="str">
        <f t="shared" si="0"/>
        <v>岩国市錦町広瀬1067-1</v>
      </c>
      <c r="F37" s="614" t="s">
        <v>507</v>
      </c>
      <c r="G37" s="615"/>
      <c r="H37" s="516" t="s">
        <v>203</v>
      </c>
      <c r="I37" s="517" t="s">
        <v>24</v>
      </c>
      <c r="J37" s="517" t="s">
        <v>25</v>
      </c>
      <c r="K37" s="518" t="s">
        <v>233</v>
      </c>
      <c r="L37" s="518" t="s">
        <v>234</v>
      </c>
      <c r="M37" s="519" t="str">
        <f t="shared" si="1"/>
        <v>（公立）</v>
      </c>
      <c r="N37" s="520" t="s">
        <v>59</v>
      </c>
    </row>
    <row r="38" spans="1:14" s="521" customFormat="1" ht="42" customHeight="1">
      <c r="A38" s="509" t="s">
        <v>1771</v>
      </c>
      <c r="B38" s="613" t="s">
        <v>554</v>
      </c>
      <c r="C38" s="613" t="s">
        <v>554</v>
      </c>
      <c r="D38" s="512">
        <v>36982</v>
      </c>
      <c r="E38" s="511" t="str">
        <f t="shared" si="0"/>
        <v>光市光井2丁目2-1</v>
      </c>
      <c r="F38" s="614" t="s">
        <v>508</v>
      </c>
      <c r="G38" s="615"/>
      <c r="H38" s="516" t="s">
        <v>203</v>
      </c>
      <c r="I38" s="517" t="s">
        <v>47</v>
      </c>
      <c r="J38" s="517" t="s">
        <v>46</v>
      </c>
      <c r="K38" s="518" t="s">
        <v>509</v>
      </c>
      <c r="L38" s="518" t="s">
        <v>588</v>
      </c>
      <c r="M38" s="519" t="str">
        <f t="shared" si="1"/>
        <v>（公立）</v>
      </c>
      <c r="N38" s="520" t="s">
        <v>59</v>
      </c>
    </row>
    <row r="39" spans="1:14" s="521" customFormat="1" ht="42" customHeight="1">
      <c r="A39" s="509" t="s">
        <v>700</v>
      </c>
      <c r="B39" s="613" t="s">
        <v>555</v>
      </c>
      <c r="C39" s="613" t="s">
        <v>555</v>
      </c>
      <c r="D39" s="512">
        <v>31138</v>
      </c>
      <c r="E39" s="511" t="str">
        <f t="shared" si="0"/>
        <v>長門市東深川1326-6</v>
      </c>
      <c r="F39" s="614" t="s">
        <v>510</v>
      </c>
      <c r="G39" s="615"/>
      <c r="H39" s="516" t="s">
        <v>203</v>
      </c>
      <c r="I39" s="517" t="s">
        <v>97</v>
      </c>
      <c r="J39" s="517" t="s">
        <v>98</v>
      </c>
      <c r="K39" s="518" t="s">
        <v>235</v>
      </c>
      <c r="L39" s="518" t="s">
        <v>236</v>
      </c>
      <c r="M39" s="519" t="str">
        <f t="shared" si="1"/>
        <v>（公立）</v>
      </c>
      <c r="N39" s="520" t="s">
        <v>59</v>
      </c>
    </row>
    <row r="40" spans="1:14" s="521" customFormat="1" ht="42" customHeight="1">
      <c r="A40" s="509" t="s">
        <v>701</v>
      </c>
      <c r="B40" s="613" t="s">
        <v>99</v>
      </c>
      <c r="C40" s="613" t="s">
        <v>99</v>
      </c>
      <c r="D40" s="512">
        <v>36982</v>
      </c>
      <c r="E40" s="511" t="str">
        <f t="shared" si="0"/>
        <v>長門市三隅中1473</v>
      </c>
      <c r="F40" s="614" t="s">
        <v>511</v>
      </c>
      <c r="G40" s="615"/>
      <c r="H40" s="516" t="s">
        <v>203</v>
      </c>
      <c r="I40" s="517" t="s">
        <v>97</v>
      </c>
      <c r="J40" s="517" t="s">
        <v>99</v>
      </c>
      <c r="K40" s="518" t="s">
        <v>237</v>
      </c>
      <c r="L40" s="518" t="s">
        <v>589</v>
      </c>
      <c r="M40" s="519" t="str">
        <f t="shared" si="1"/>
        <v>（公立）</v>
      </c>
      <c r="N40" s="520" t="s">
        <v>59</v>
      </c>
    </row>
    <row r="41" spans="1:14" s="521" customFormat="1" ht="42" customHeight="1">
      <c r="A41" s="509" t="s">
        <v>702</v>
      </c>
      <c r="B41" s="613" t="s">
        <v>99</v>
      </c>
      <c r="C41" s="613" t="s">
        <v>99</v>
      </c>
      <c r="D41" s="512">
        <v>37347</v>
      </c>
      <c r="E41" s="511" t="str">
        <f t="shared" si="0"/>
        <v>長門市日置上5914-3</v>
      </c>
      <c r="F41" s="614" t="s">
        <v>826</v>
      </c>
      <c r="G41" s="615"/>
      <c r="H41" s="516" t="s">
        <v>203</v>
      </c>
      <c r="I41" s="517" t="s">
        <v>97</v>
      </c>
      <c r="J41" s="517" t="s">
        <v>99</v>
      </c>
      <c r="K41" s="518" t="s">
        <v>238</v>
      </c>
      <c r="L41" s="518" t="s">
        <v>590</v>
      </c>
      <c r="M41" s="519" t="str">
        <f t="shared" si="1"/>
        <v>（公立）</v>
      </c>
      <c r="N41" s="520" t="s">
        <v>59</v>
      </c>
    </row>
    <row r="42" spans="1:14" s="521" customFormat="1" ht="42" customHeight="1">
      <c r="A42" s="509" t="s">
        <v>521</v>
      </c>
      <c r="B42" s="613" t="s">
        <v>99</v>
      </c>
      <c r="C42" s="613" t="s">
        <v>99</v>
      </c>
      <c r="D42" s="512">
        <v>38412</v>
      </c>
      <c r="E42" s="511" t="str">
        <f t="shared" si="0"/>
        <v>長門市油谷新別名10803</v>
      </c>
      <c r="F42" s="614" t="s">
        <v>512</v>
      </c>
      <c r="G42" s="615"/>
      <c r="H42" s="516" t="s">
        <v>203</v>
      </c>
      <c r="I42" s="517" t="s">
        <v>97</v>
      </c>
      <c r="J42" s="517" t="s">
        <v>99</v>
      </c>
      <c r="K42" s="518" t="s">
        <v>944</v>
      </c>
      <c r="L42" s="518" t="s">
        <v>591</v>
      </c>
      <c r="M42" s="519" t="str">
        <f t="shared" si="1"/>
        <v>（公立）</v>
      </c>
      <c r="N42" s="520" t="s">
        <v>59</v>
      </c>
    </row>
    <row r="43" spans="1:14" s="521" customFormat="1" ht="42" customHeight="1">
      <c r="A43" s="509" t="s">
        <v>703</v>
      </c>
      <c r="B43" s="613" t="s">
        <v>556</v>
      </c>
      <c r="C43" s="613" t="s">
        <v>557</v>
      </c>
      <c r="D43" s="512">
        <v>30042</v>
      </c>
      <c r="E43" s="511" t="str">
        <f t="shared" si="0"/>
        <v>柳井市南町6丁目12-1</v>
      </c>
      <c r="F43" s="614" t="s">
        <v>513</v>
      </c>
      <c r="G43" s="615"/>
      <c r="H43" s="516" t="s">
        <v>203</v>
      </c>
      <c r="I43" s="517" t="s">
        <v>49</v>
      </c>
      <c r="J43" s="517" t="s">
        <v>48</v>
      </c>
      <c r="K43" s="518" t="s">
        <v>239</v>
      </c>
      <c r="L43" s="518" t="s">
        <v>240</v>
      </c>
      <c r="M43" s="519" t="str">
        <f t="shared" si="1"/>
        <v>（公立）</v>
      </c>
      <c r="N43" s="520" t="s">
        <v>59</v>
      </c>
    </row>
    <row r="44" spans="1:14" s="521" customFormat="1" ht="42" customHeight="1">
      <c r="A44" s="509" t="s">
        <v>704</v>
      </c>
      <c r="B44" s="613" t="s">
        <v>558</v>
      </c>
      <c r="C44" s="613" t="s">
        <v>559</v>
      </c>
      <c r="D44" s="512">
        <v>30773</v>
      </c>
      <c r="E44" s="511" t="str">
        <f t="shared" si="0"/>
        <v>美祢市大嶺町東分345-1</v>
      </c>
      <c r="F44" s="614" t="s">
        <v>514</v>
      </c>
      <c r="G44" s="615"/>
      <c r="H44" s="516" t="s">
        <v>203</v>
      </c>
      <c r="I44" s="517" t="s">
        <v>241</v>
      </c>
      <c r="J44" s="517" t="s">
        <v>150</v>
      </c>
      <c r="K44" s="518" t="s">
        <v>945</v>
      </c>
      <c r="L44" s="518" t="s">
        <v>242</v>
      </c>
      <c r="M44" s="519" t="str">
        <f t="shared" si="1"/>
        <v>（公立）</v>
      </c>
      <c r="N44" s="520" t="s">
        <v>59</v>
      </c>
    </row>
    <row r="45" spans="1:14" s="521" customFormat="1" ht="42" customHeight="1">
      <c r="A45" s="509" t="s">
        <v>705</v>
      </c>
      <c r="B45" s="613" t="s">
        <v>558</v>
      </c>
      <c r="C45" s="613" t="s">
        <v>558</v>
      </c>
      <c r="D45" s="512">
        <v>31138</v>
      </c>
      <c r="E45" s="511" t="str">
        <f>J45&amp;K45</f>
        <v>美祢市秋芳町秋吉5343-3</v>
      </c>
      <c r="F45" s="614" t="s">
        <v>515</v>
      </c>
      <c r="G45" s="615"/>
      <c r="H45" s="516" t="s">
        <v>203</v>
      </c>
      <c r="I45" s="517" t="s">
        <v>592</v>
      </c>
      <c r="J45" s="517" t="s">
        <v>150</v>
      </c>
      <c r="K45" s="518" t="s">
        <v>359</v>
      </c>
      <c r="L45" s="518" t="s">
        <v>593</v>
      </c>
      <c r="M45" s="519" t="str">
        <f>IF(N45="","",IF(OR(N45="国",N45="県",N45="市町",N45="組合その他"),"（公立）","（私立）"))</f>
        <v>（公立）</v>
      </c>
      <c r="N45" s="520" t="s">
        <v>59</v>
      </c>
    </row>
    <row r="46" spans="1:14" s="521" customFormat="1" ht="42" customHeight="1">
      <c r="A46" s="509" t="s">
        <v>706</v>
      </c>
      <c r="B46" s="613" t="s">
        <v>560</v>
      </c>
      <c r="C46" s="613" t="s">
        <v>560</v>
      </c>
      <c r="D46" s="512">
        <v>32275</v>
      </c>
      <c r="E46" s="511" t="str">
        <f t="shared" si="0"/>
        <v>周南市児玉町1丁目1番地</v>
      </c>
      <c r="F46" s="614" t="s">
        <v>516</v>
      </c>
      <c r="G46" s="615"/>
      <c r="H46" s="516" t="s">
        <v>203</v>
      </c>
      <c r="I46" s="517" t="s">
        <v>51</v>
      </c>
      <c r="J46" s="517" t="s">
        <v>50</v>
      </c>
      <c r="K46" s="518" t="s">
        <v>946</v>
      </c>
      <c r="L46" s="518" t="s">
        <v>243</v>
      </c>
      <c r="M46" s="519" t="str">
        <f t="shared" si="1"/>
        <v>（公立）</v>
      </c>
      <c r="N46" s="520" t="s">
        <v>59</v>
      </c>
    </row>
    <row r="47" spans="1:14" s="521" customFormat="1" ht="42" customHeight="1">
      <c r="A47" s="509" t="s">
        <v>845</v>
      </c>
      <c r="B47" s="613" t="s">
        <v>744</v>
      </c>
      <c r="C47" s="613" t="s">
        <v>744</v>
      </c>
      <c r="D47" s="512">
        <v>35156</v>
      </c>
      <c r="E47" s="511" t="str">
        <f t="shared" si="0"/>
        <v>山陽小野田市大字鴨庄94</v>
      </c>
      <c r="F47" s="614" t="s">
        <v>517</v>
      </c>
      <c r="G47" s="615"/>
      <c r="H47" s="516" t="s">
        <v>203</v>
      </c>
      <c r="I47" s="517">
        <v>35216</v>
      </c>
      <c r="J47" s="517" t="s">
        <v>244</v>
      </c>
      <c r="K47" s="518" t="s">
        <v>245</v>
      </c>
      <c r="L47" s="518" t="s">
        <v>751</v>
      </c>
      <c r="M47" s="519" t="str">
        <f t="shared" si="1"/>
        <v>（公立）</v>
      </c>
      <c r="N47" s="520" t="s">
        <v>59</v>
      </c>
    </row>
    <row r="48" spans="1:14" s="521" customFormat="1" ht="42" customHeight="1">
      <c r="A48" s="126" t="s">
        <v>707</v>
      </c>
      <c r="B48" s="205" t="s">
        <v>561</v>
      </c>
      <c r="C48" s="205" t="s">
        <v>561</v>
      </c>
      <c r="D48" s="129">
        <v>30956</v>
      </c>
      <c r="E48" s="128" t="str">
        <f t="shared" si="0"/>
        <v>玖珂郡和木町和木2-15-1</v>
      </c>
      <c r="F48" s="182" t="s">
        <v>518</v>
      </c>
      <c r="G48" s="237"/>
      <c r="H48" s="132" t="s">
        <v>203</v>
      </c>
      <c r="I48" s="133" t="s">
        <v>246</v>
      </c>
      <c r="J48" s="133" t="s">
        <v>330</v>
      </c>
      <c r="K48" s="134" t="s">
        <v>247</v>
      </c>
      <c r="L48" s="134" t="s">
        <v>594</v>
      </c>
      <c r="M48" s="135" t="str">
        <f t="shared" si="1"/>
        <v>（公立）</v>
      </c>
      <c r="N48" s="136" t="s">
        <v>59</v>
      </c>
    </row>
    <row r="49" spans="1:14" s="521" customFormat="1" ht="42" customHeight="1">
      <c r="A49" s="126" t="s">
        <v>1829</v>
      </c>
      <c r="B49" s="205" t="s">
        <v>1830</v>
      </c>
      <c r="C49" s="205" t="s">
        <v>1830</v>
      </c>
      <c r="D49" s="129">
        <v>45139</v>
      </c>
      <c r="E49" s="128" t="s">
        <v>1831</v>
      </c>
      <c r="F49" s="182" t="s">
        <v>1832</v>
      </c>
      <c r="G49" s="237"/>
      <c r="H49" s="132" t="s">
        <v>203</v>
      </c>
      <c r="I49" s="133" t="s">
        <v>1833</v>
      </c>
      <c r="J49" s="133" t="s">
        <v>326</v>
      </c>
      <c r="K49" s="134" t="s">
        <v>1834</v>
      </c>
      <c r="L49" s="134" t="s">
        <v>1835</v>
      </c>
      <c r="M49" s="135" t="s">
        <v>9</v>
      </c>
      <c r="N49" s="136" t="s">
        <v>59</v>
      </c>
    </row>
    <row r="50" spans="1:14" ht="42" customHeight="1">
      <c r="A50" s="126" t="s">
        <v>708</v>
      </c>
      <c r="B50" s="205" t="s">
        <v>562</v>
      </c>
      <c r="C50" s="205" t="s">
        <v>562</v>
      </c>
      <c r="D50" s="129">
        <v>31868</v>
      </c>
      <c r="E50" s="128" t="str">
        <f t="shared" si="0"/>
        <v>熊毛郡平生町大字平生村178</v>
      </c>
      <c r="F50" s="182" t="s">
        <v>519</v>
      </c>
      <c r="G50" s="237"/>
      <c r="H50" s="132" t="s">
        <v>203</v>
      </c>
      <c r="I50" s="133" t="s">
        <v>148</v>
      </c>
      <c r="J50" s="133" t="s">
        <v>327</v>
      </c>
      <c r="K50" s="134" t="s">
        <v>248</v>
      </c>
      <c r="L50" s="134" t="s">
        <v>249</v>
      </c>
      <c r="M50" s="135" t="str">
        <f t="shared" si="1"/>
        <v>（公立）</v>
      </c>
      <c r="N50" s="136" t="s">
        <v>59</v>
      </c>
    </row>
    <row r="51" spans="1:14" ht="42" customHeight="1">
      <c r="A51" s="140" t="s">
        <v>709</v>
      </c>
      <c r="B51" s="222" t="s">
        <v>563</v>
      </c>
      <c r="C51" s="222" t="s">
        <v>563</v>
      </c>
      <c r="D51" s="142">
        <v>32234</v>
      </c>
      <c r="E51" s="112" t="str">
        <f t="shared" si="0"/>
        <v>阿武郡阿武町大字奈古2636</v>
      </c>
      <c r="F51" s="183" t="s">
        <v>520</v>
      </c>
      <c r="G51" s="238"/>
      <c r="H51" s="115" t="s">
        <v>203</v>
      </c>
      <c r="I51" s="116" t="s">
        <v>149</v>
      </c>
      <c r="J51" s="116" t="s">
        <v>331</v>
      </c>
      <c r="K51" s="117" t="s">
        <v>250</v>
      </c>
      <c r="L51" s="117" t="s">
        <v>251</v>
      </c>
      <c r="M51" s="118" t="str">
        <f t="shared" si="1"/>
        <v>（公立）</v>
      </c>
      <c r="N51" s="119" t="s">
        <v>59</v>
      </c>
    </row>
    <row r="52" spans="1:8" ht="42" customHeight="1">
      <c r="A52" s="317">
        <f>COUNTA(A9:A51)</f>
        <v>43</v>
      </c>
      <c r="B52" s="317"/>
      <c r="C52" s="317"/>
      <c r="D52" s="318"/>
      <c r="E52" s="318"/>
      <c r="F52" s="318"/>
      <c r="H52" s="53"/>
    </row>
    <row r="53" spans="1:12" ht="13.5" thickBot="1">
      <c r="A53" s="72" t="s">
        <v>65</v>
      </c>
      <c r="B53" s="72"/>
      <c r="C53" s="72"/>
      <c r="E53" s="73" t="s">
        <v>66</v>
      </c>
      <c r="H53" s="72"/>
      <c r="L53" s="73" t="s">
        <v>68</v>
      </c>
    </row>
    <row r="54" spans="5:14" ht="13.5" thickTop="1">
      <c r="E54" s="74" t="s">
        <v>96</v>
      </c>
      <c r="F54" s="75">
        <f aca="true" t="shared" si="2" ref="F54:F66">COUNTIF($J$9:$J$51,E54)</f>
        <v>8</v>
      </c>
      <c r="L54" s="76"/>
      <c r="M54" s="77" t="s">
        <v>56</v>
      </c>
      <c r="N54" s="189" t="s">
        <v>7</v>
      </c>
    </row>
    <row r="55" spans="5:15" ht="12.75">
      <c r="E55" s="79" t="s">
        <v>100</v>
      </c>
      <c r="F55" s="80">
        <f t="shared" si="2"/>
        <v>1</v>
      </c>
      <c r="L55" s="834" t="s">
        <v>9</v>
      </c>
      <c r="M55" s="81" t="s">
        <v>57</v>
      </c>
      <c r="N55" s="191">
        <f aca="true" t="shared" si="3" ref="N55:N62">COUNTIF($N$9:$N$51,M55)</f>
        <v>0</v>
      </c>
      <c r="O55" s="190"/>
    </row>
    <row r="56" spans="5:15" ht="12.75">
      <c r="E56" s="79" t="s">
        <v>69</v>
      </c>
      <c r="F56" s="80">
        <f t="shared" si="2"/>
        <v>5</v>
      </c>
      <c r="L56" s="835"/>
      <c r="M56" s="81" t="s">
        <v>58</v>
      </c>
      <c r="N56" s="191">
        <f t="shared" si="3"/>
        <v>0</v>
      </c>
      <c r="O56" s="192"/>
    </row>
    <row r="57" spans="5:15" ht="12.75">
      <c r="E57" s="79" t="s">
        <v>95</v>
      </c>
      <c r="F57" s="80">
        <f t="shared" si="2"/>
        <v>5</v>
      </c>
      <c r="L57" s="835"/>
      <c r="M57" s="81" t="s">
        <v>59</v>
      </c>
      <c r="N57" s="191">
        <f>COUNTIF($N$9:$N$51,M57)</f>
        <v>43</v>
      </c>
      <c r="O57" s="192"/>
    </row>
    <row r="58" spans="5:15" ht="13.5" thickBot="1">
      <c r="E58" s="79" t="s">
        <v>125</v>
      </c>
      <c r="F58" s="80">
        <f t="shared" si="2"/>
        <v>1</v>
      </c>
      <c r="L58" s="836"/>
      <c r="M58" s="83" t="s">
        <v>60</v>
      </c>
      <c r="N58" s="193">
        <f t="shared" si="3"/>
        <v>0</v>
      </c>
      <c r="O58" s="192"/>
    </row>
    <row r="59" spans="5:15" ht="13.5" thickTop="1">
      <c r="E59" s="79" t="s">
        <v>13</v>
      </c>
      <c r="F59" s="80">
        <f t="shared" si="2"/>
        <v>1</v>
      </c>
      <c r="L59" s="835" t="s">
        <v>10</v>
      </c>
      <c r="M59" s="85" t="s">
        <v>61</v>
      </c>
      <c r="N59" s="194">
        <f t="shared" si="3"/>
        <v>0</v>
      </c>
      <c r="O59" s="192"/>
    </row>
    <row r="60" spans="5:15" ht="12.75">
      <c r="E60" s="79" t="s">
        <v>45</v>
      </c>
      <c r="F60" s="80">
        <f t="shared" si="2"/>
        <v>8</v>
      </c>
      <c r="L60" s="835"/>
      <c r="M60" s="81" t="s">
        <v>62</v>
      </c>
      <c r="N60" s="191">
        <f t="shared" si="3"/>
        <v>0</v>
      </c>
      <c r="O60" s="192"/>
    </row>
    <row r="61" spans="5:15" ht="12.75">
      <c r="E61" s="79" t="s">
        <v>123</v>
      </c>
      <c r="F61" s="80">
        <f>COUNTIF($J$9:$J$51,E61)</f>
        <v>1</v>
      </c>
      <c r="L61" s="835"/>
      <c r="M61" s="81" t="s">
        <v>63</v>
      </c>
      <c r="N61" s="191">
        <f t="shared" si="3"/>
        <v>0</v>
      </c>
      <c r="O61" s="192"/>
    </row>
    <row r="62" spans="5:15" ht="13.5" thickBot="1">
      <c r="E62" s="79" t="s">
        <v>99</v>
      </c>
      <c r="F62" s="80">
        <f t="shared" si="2"/>
        <v>4</v>
      </c>
      <c r="L62" s="837"/>
      <c r="M62" s="87" t="s">
        <v>64</v>
      </c>
      <c r="N62" s="195">
        <f t="shared" si="3"/>
        <v>0</v>
      </c>
      <c r="O62" s="192"/>
    </row>
    <row r="63" spans="5:15" ht="13.5" thickTop="1">
      <c r="E63" s="79" t="s">
        <v>101</v>
      </c>
      <c r="F63" s="80">
        <f t="shared" si="2"/>
        <v>1</v>
      </c>
      <c r="N63" s="89">
        <f>SUM(N55:N62)</f>
        <v>43</v>
      </c>
      <c r="O63" s="192"/>
    </row>
    <row r="64" spans="5:15" ht="12.75">
      <c r="E64" s="79" t="s">
        <v>70</v>
      </c>
      <c r="F64" s="80">
        <f t="shared" si="2"/>
        <v>2</v>
      </c>
      <c r="O64" s="89"/>
    </row>
    <row r="65" spans="5:6" ht="12.75">
      <c r="E65" s="79" t="s">
        <v>126</v>
      </c>
      <c r="F65" s="80">
        <f t="shared" si="2"/>
        <v>1</v>
      </c>
    </row>
    <row r="66" spans="5:6" ht="13.5" thickBot="1">
      <c r="E66" s="90" t="s">
        <v>52</v>
      </c>
      <c r="F66" s="91">
        <f t="shared" si="2"/>
        <v>1</v>
      </c>
    </row>
    <row r="67" spans="5:6" ht="13.5" thickBot="1" thickTop="1">
      <c r="E67" s="92" t="s">
        <v>71</v>
      </c>
      <c r="F67" s="93">
        <f>SUM(F54:F66)</f>
        <v>39</v>
      </c>
    </row>
    <row r="68" spans="5:6" ht="13.5" thickTop="1">
      <c r="E68" s="94" t="s">
        <v>324</v>
      </c>
      <c r="F68" s="95">
        <f aca="true" t="shared" si="4" ref="F68:F76">COUNTIF($J$9:$J$51,E68)</f>
        <v>0</v>
      </c>
    </row>
    <row r="69" spans="5:6" ht="12.75">
      <c r="E69" s="79" t="s">
        <v>332</v>
      </c>
      <c r="F69" s="80">
        <f t="shared" si="4"/>
        <v>1</v>
      </c>
    </row>
    <row r="70" spans="5:6" ht="12.75">
      <c r="E70" s="79" t="s">
        <v>325</v>
      </c>
      <c r="F70" s="80">
        <f t="shared" si="4"/>
        <v>0</v>
      </c>
    </row>
    <row r="71" spans="5:6" ht="12.75">
      <c r="E71" s="79" t="s">
        <v>326</v>
      </c>
      <c r="F71" s="80">
        <f t="shared" si="4"/>
        <v>1</v>
      </c>
    </row>
    <row r="72" spans="5:6" ht="12.75">
      <c r="E72" s="79" t="s">
        <v>333</v>
      </c>
      <c r="F72" s="80">
        <f t="shared" si="4"/>
        <v>1</v>
      </c>
    </row>
    <row r="73" spans="5:6" ht="12.75">
      <c r="E73" s="79" t="s">
        <v>72</v>
      </c>
      <c r="F73" s="80">
        <f t="shared" si="4"/>
        <v>0</v>
      </c>
    </row>
    <row r="74" spans="5:6" ht="12.75">
      <c r="E74" s="79" t="s">
        <v>73</v>
      </c>
      <c r="F74" s="80">
        <f t="shared" si="4"/>
        <v>0</v>
      </c>
    </row>
    <row r="75" spans="5:6" ht="12.75">
      <c r="E75" s="79" t="s">
        <v>334</v>
      </c>
      <c r="F75" s="80">
        <f t="shared" si="4"/>
        <v>1</v>
      </c>
    </row>
    <row r="76" spans="5:6" ht="13.5" thickBot="1">
      <c r="E76" s="90" t="s">
        <v>74</v>
      </c>
      <c r="F76" s="91">
        <f t="shared" si="4"/>
        <v>0</v>
      </c>
    </row>
    <row r="77" spans="5:6" ht="13.5" thickBot="1" thickTop="1">
      <c r="E77" s="92" t="s">
        <v>75</v>
      </c>
      <c r="F77" s="93">
        <f>SUM(F68:F76)</f>
        <v>4</v>
      </c>
    </row>
    <row r="78" spans="5:8" ht="13.5" thickBot="1" thickTop="1">
      <c r="E78" s="96" t="s">
        <v>76</v>
      </c>
      <c r="F78" s="97">
        <f>F67+F77</f>
        <v>43</v>
      </c>
      <c r="H78" s="52">
        <f>IF(F78=A52,"","おかしいぞ～？")</f>
      </c>
    </row>
    <row r="79" ht="13.5" thickTop="1"/>
  </sheetData>
  <sheetProtection/>
  <mergeCells count="3">
    <mergeCell ref="L55:L58"/>
    <mergeCell ref="L59:L62"/>
    <mergeCell ref="B4:C4"/>
  </mergeCells>
  <dataValidations count="1">
    <dataValidation type="list" allowBlank="1" showInputMessage="1" showErrorMessage="1" sqref="N9:N5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view="pageBreakPreview" zoomScale="70" zoomScaleSheetLayoutView="70" zoomScalePageLayoutView="0" workbookViewId="0" topLeftCell="A11">
      <pane xSplit="2" topLeftCell="C1" activePane="topRight" state="frozen"/>
      <selection pane="topLeft" activeCell="D31" sqref="D31"/>
      <selection pane="topRight" activeCell="O9" activeCellId="2" sqref="A9:A17 K9:K17 O9:O17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625" style="3" customWidth="1"/>
    <col min="9" max="9" width="8.125" style="1" customWidth="1"/>
    <col min="10" max="10" width="11.8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21.375" style="1" customWidth="1"/>
    <col min="16" max="16" width="9.625" style="1" customWidth="1"/>
    <col min="17" max="17" width="12.25390625" style="1" bestFit="1" customWidth="1"/>
    <col min="18" max="18" width="12.625" style="1" customWidth="1"/>
    <col min="19" max="16384" width="39.375" style="1" customWidth="1"/>
  </cols>
  <sheetData>
    <row r="1" spans="1:17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13.5">
      <c r="A2" s="228" t="s">
        <v>368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843" t="str">
        <f>"〔施設"&amp;C5&amp;"（公立"&amp;C6&amp;"、"&amp;"私立"&amp;C7&amp;"）"&amp;"  定員"&amp;E5&amp;"（公立"&amp;E6&amp;"、私立"&amp;E7&amp;"）〕"</f>
        <v>〔施設9（公立1、私立8）  定員1228（公立275、私立953）〕</v>
      </c>
      <c r="C4" s="843"/>
      <c r="D4" s="843"/>
      <c r="E4" s="843"/>
      <c r="F4" s="37"/>
      <c r="G4" s="37"/>
      <c r="H4" s="4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9</v>
      </c>
      <c r="D5" s="40" t="s">
        <v>8</v>
      </c>
      <c r="E5" s="44">
        <f>E6+E7</f>
        <v>1228</v>
      </c>
      <c r="F5" s="37"/>
      <c r="G5" s="37"/>
      <c r="H5" s="4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COUNTIF($P$9:$P$17,B6)</f>
        <v>1</v>
      </c>
      <c r="D6" s="40" t="s">
        <v>9</v>
      </c>
      <c r="E6" s="44">
        <f>SUMIF($P$9:$P$17,D6,$H$9:$H$17)</f>
        <v>275</v>
      </c>
      <c r="F6" s="37"/>
      <c r="G6" s="37"/>
      <c r="H6" s="4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COUNTIF($P$9:$P$17,B7)</f>
        <v>8</v>
      </c>
      <c r="D7" s="42" t="s">
        <v>10</v>
      </c>
      <c r="E7" s="46">
        <f>SUMIF($P$9:$P$17,D7,$H$9:$H$17)</f>
        <v>953</v>
      </c>
      <c r="F7" s="37"/>
      <c r="G7" s="37"/>
      <c r="H7" s="4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7" t="s">
        <v>31</v>
      </c>
      <c r="K8" s="10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63" customHeight="1">
      <c r="A9" s="368" t="s">
        <v>1561</v>
      </c>
      <c r="B9" s="369" t="s">
        <v>1562</v>
      </c>
      <c r="C9" s="369" t="s">
        <v>1562</v>
      </c>
      <c r="D9" s="369" t="s">
        <v>1563</v>
      </c>
      <c r="E9" s="370" t="str">
        <f>M9&amp;N9</f>
        <v>下関市安岡町8-5-1</v>
      </c>
      <c r="F9" s="370" t="s">
        <v>370</v>
      </c>
      <c r="G9" s="371">
        <v>21640</v>
      </c>
      <c r="H9" s="287">
        <v>373</v>
      </c>
      <c r="I9" s="373" t="s">
        <v>597</v>
      </c>
      <c r="J9" s="411" t="s">
        <v>21</v>
      </c>
      <c r="K9" s="381" t="s">
        <v>79</v>
      </c>
      <c r="L9" s="296" t="s">
        <v>36</v>
      </c>
      <c r="M9" s="296" t="s">
        <v>35</v>
      </c>
      <c r="N9" s="272" t="s">
        <v>1564</v>
      </c>
      <c r="O9" s="272" t="s">
        <v>103</v>
      </c>
      <c r="P9" s="299" t="str">
        <f aca="true" t="shared" si="0" ref="P9:P17">IF(Q9="","",IF(OR(Q9="国",Q9="県",Q9="市町",Q9="組合その他"),"（公立）","（私立）"))</f>
        <v>（私立）</v>
      </c>
      <c r="Q9" s="300" t="s">
        <v>1565</v>
      </c>
    </row>
    <row r="10" spans="1:17" s="5" customFormat="1" ht="62.25" customHeight="1">
      <c r="A10" s="301" t="s">
        <v>1126</v>
      </c>
      <c r="B10" s="286" t="s">
        <v>1127</v>
      </c>
      <c r="C10" s="286" t="s">
        <v>1128</v>
      </c>
      <c r="D10" s="286" t="s">
        <v>1129</v>
      </c>
      <c r="E10" s="289" t="str">
        <f aca="true" t="shared" si="1" ref="E10:E17">M10&amp;N10</f>
        <v>下関市豊浦町小串10007番3</v>
      </c>
      <c r="F10" s="289" t="s">
        <v>371</v>
      </c>
      <c r="G10" s="294">
        <v>36708</v>
      </c>
      <c r="H10" s="293">
        <v>275</v>
      </c>
      <c r="I10" s="338" t="s">
        <v>598</v>
      </c>
      <c r="J10" s="404" t="s">
        <v>21</v>
      </c>
      <c r="K10" s="382" t="s">
        <v>79</v>
      </c>
      <c r="L10" s="280">
        <v>35201</v>
      </c>
      <c r="M10" s="280" t="s">
        <v>96</v>
      </c>
      <c r="N10" s="736" t="s">
        <v>1910</v>
      </c>
      <c r="O10" s="273" t="s">
        <v>80</v>
      </c>
      <c r="P10" s="306" t="str">
        <f t="shared" si="0"/>
        <v>（公立）</v>
      </c>
      <c r="Q10" s="307" t="s">
        <v>59</v>
      </c>
    </row>
    <row r="11" spans="1:17" s="5" customFormat="1" ht="62.25" customHeight="1">
      <c r="A11" s="301" t="s">
        <v>719</v>
      </c>
      <c r="B11" s="286" t="s">
        <v>266</v>
      </c>
      <c r="C11" s="286" t="s">
        <v>266</v>
      </c>
      <c r="D11" s="286" t="s">
        <v>848</v>
      </c>
      <c r="E11" s="289" t="str">
        <f t="shared" si="1"/>
        <v>下関市貴船町2-3-24</v>
      </c>
      <c r="F11" s="289" t="s">
        <v>721</v>
      </c>
      <c r="G11" s="294">
        <v>41456</v>
      </c>
      <c r="H11" s="293"/>
      <c r="I11" s="338" t="s">
        <v>722</v>
      </c>
      <c r="J11" s="404"/>
      <c r="K11" s="382" t="s">
        <v>723</v>
      </c>
      <c r="L11" s="280" t="s">
        <v>724</v>
      </c>
      <c r="M11" s="280" t="s">
        <v>96</v>
      </c>
      <c r="N11" s="273" t="s">
        <v>720</v>
      </c>
      <c r="O11" s="273" t="s">
        <v>725</v>
      </c>
      <c r="P11" s="306" t="str">
        <f t="shared" si="0"/>
        <v>（私立）</v>
      </c>
      <c r="Q11" s="307" t="s">
        <v>63</v>
      </c>
    </row>
    <row r="12" spans="1:17" s="521" customFormat="1" ht="42" customHeight="1">
      <c r="A12" s="509" t="s">
        <v>265</v>
      </c>
      <c r="B12" s="510" t="s">
        <v>266</v>
      </c>
      <c r="C12" s="510" t="s">
        <v>266</v>
      </c>
      <c r="D12" s="510" t="s">
        <v>1766</v>
      </c>
      <c r="E12" s="511" t="str">
        <f t="shared" si="1"/>
        <v>宇部市五十目山町16-23</v>
      </c>
      <c r="F12" s="511" t="s">
        <v>372</v>
      </c>
      <c r="G12" s="512">
        <v>40299</v>
      </c>
      <c r="H12" s="513">
        <v>159</v>
      </c>
      <c r="I12" s="514" t="s">
        <v>599</v>
      </c>
      <c r="J12" s="515"/>
      <c r="K12" s="516" t="s">
        <v>79</v>
      </c>
      <c r="L12" s="517" t="s">
        <v>38</v>
      </c>
      <c r="M12" s="517" t="s">
        <v>37</v>
      </c>
      <c r="N12" s="518" t="s">
        <v>267</v>
      </c>
      <c r="O12" s="518" t="s">
        <v>526</v>
      </c>
      <c r="P12" s="519" t="str">
        <f t="shared" si="0"/>
        <v>（私立）</v>
      </c>
      <c r="Q12" s="520" t="s">
        <v>63</v>
      </c>
    </row>
    <row r="13" spans="1:17" s="521" customFormat="1" ht="42" customHeight="1">
      <c r="A13" s="509" t="s">
        <v>268</v>
      </c>
      <c r="B13" s="510" t="s">
        <v>266</v>
      </c>
      <c r="C13" s="510" t="s">
        <v>266</v>
      </c>
      <c r="D13" s="510" t="s">
        <v>369</v>
      </c>
      <c r="E13" s="511" t="str">
        <f t="shared" si="1"/>
        <v>宇部市海南町2-25</v>
      </c>
      <c r="F13" s="511" t="s">
        <v>373</v>
      </c>
      <c r="G13" s="512">
        <v>40299</v>
      </c>
      <c r="H13" s="522"/>
      <c r="I13" s="514" t="s">
        <v>600</v>
      </c>
      <c r="J13" s="523"/>
      <c r="K13" s="516" t="s">
        <v>79</v>
      </c>
      <c r="L13" s="517" t="s">
        <v>38</v>
      </c>
      <c r="M13" s="517" t="s">
        <v>37</v>
      </c>
      <c r="N13" s="519" t="s">
        <v>269</v>
      </c>
      <c r="O13" s="524" t="s">
        <v>527</v>
      </c>
      <c r="P13" s="519" t="str">
        <f t="shared" si="0"/>
        <v>（私立）</v>
      </c>
      <c r="Q13" s="520" t="s">
        <v>63</v>
      </c>
    </row>
    <row r="14" spans="1:17" s="521" customFormat="1" ht="61.5" customHeight="1">
      <c r="A14" s="509" t="s">
        <v>726</v>
      </c>
      <c r="B14" s="510" t="s">
        <v>266</v>
      </c>
      <c r="C14" s="510" t="s">
        <v>266</v>
      </c>
      <c r="D14" s="510" t="s">
        <v>849</v>
      </c>
      <c r="E14" s="511" t="str">
        <f>M14&amp;N14</f>
        <v>宇部市五十目山町16-42</v>
      </c>
      <c r="F14" s="511" t="s">
        <v>1547</v>
      </c>
      <c r="G14" s="512">
        <v>41456</v>
      </c>
      <c r="H14" s="513"/>
      <c r="I14" s="514" t="s">
        <v>1548</v>
      </c>
      <c r="J14" s="515"/>
      <c r="K14" s="516" t="s">
        <v>1549</v>
      </c>
      <c r="L14" s="517" t="s">
        <v>1550</v>
      </c>
      <c r="M14" s="517" t="s">
        <v>100</v>
      </c>
      <c r="N14" s="518" t="s">
        <v>1551</v>
      </c>
      <c r="O14" s="518" t="s">
        <v>1552</v>
      </c>
      <c r="P14" s="519" t="str">
        <f t="shared" si="0"/>
        <v>（私立）</v>
      </c>
      <c r="Q14" s="520" t="s">
        <v>63</v>
      </c>
    </row>
    <row r="15" spans="1:17" s="521" customFormat="1" ht="62.25" customHeight="1">
      <c r="A15" s="509" t="s">
        <v>528</v>
      </c>
      <c r="B15" s="510" t="s">
        <v>525</v>
      </c>
      <c r="C15" s="510" t="s">
        <v>1130</v>
      </c>
      <c r="D15" s="510" t="s">
        <v>1765</v>
      </c>
      <c r="E15" s="511" t="str">
        <f>M15&amp;N15</f>
        <v>山口市緑町2-11</v>
      </c>
      <c r="F15" s="511" t="s">
        <v>374</v>
      </c>
      <c r="G15" s="512">
        <v>18943</v>
      </c>
      <c r="H15" s="513">
        <v>279</v>
      </c>
      <c r="I15" s="514" t="s">
        <v>601</v>
      </c>
      <c r="J15" s="515" t="s">
        <v>21</v>
      </c>
      <c r="K15" s="516" t="s">
        <v>79</v>
      </c>
      <c r="L15" s="517" t="s">
        <v>40</v>
      </c>
      <c r="M15" s="517" t="s">
        <v>39</v>
      </c>
      <c r="N15" s="518" t="s">
        <v>77</v>
      </c>
      <c r="O15" s="518" t="s">
        <v>104</v>
      </c>
      <c r="P15" s="519" t="str">
        <f t="shared" si="0"/>
        <v>（私立）</v>
      </c>
      <c r="Q15" s="520" t="s">
        <v>61</v>
      </c>
    </row>
    <row r="16" spans="1:17" s="521" customFormat="1" ht="62.25" customHeight="1">
      <c r="A16" s="509" t="s">
        <v>529</v>
      </c>
      <c r="B16" s="510" t="s">
        <v>1128</v>
      </c>
      <c r="C16" s="510" t="s">
        <v>525</v>
      </c>
      <c r="D16" s="510" t="s">
        <v>1131</v>
      </c>
      <c r="E16" s="511" t="str">
        <f t="shared" si="1"/>
        <v>山口市朝倉町4-55</v>
      </c>
      <c r="F16" s="511" t="s">
        <v>375</v>
      </c>
      <c r="G16" s="512">
        <v>35612</v>
      </c>
      <c r="H16" s="513">
        <v>142</v>
      </c>
      <c r="I16" s="514" t="s">
        <v>602</v>
      </c>
      <c r="J16" s="515" t="s">
        <v>21</v>
      </c>
      <c r="K16" s="525" t="s">
        <v>79</v>
      </c>
      <c r="L16" s="526" t="s">
        <v>40</v>
      </c>
      <c r="M16" s="526" t="s">
        <v>39</v>
      </c>
      <c r="N16" s="527" t="s">
        <v>78</v>
      </c>
      <c r="O16" s="527" t="s">
        <v>105</v>
      </c>
      <c r="P16" s="528" t="str">
        <f t="shared" si="0"/>
        <v>（私立）</v>
      </c>
      <c r="Q16" s="529" t="s">
        <v>61</v>
      </c>
    </row>
    <row r="17" spans="1:17" s="5" customFormat="1" ht="62.25" customHeight="1" thickBot="1">
      <c r="A17" s="282" t="s">
        <v>869</v>
      </c>
      <c r="B17" s="366" t="s">
        <v>266</v>
      </c>
      <c r="C17" s="366" t="s">
        <v>266</v>
      </c>
      <c r="D17" s="366" t="s">
        <v>727</v>
      </c>
      <c r="E17" s="283" t="str">
        <f t="shared" si="1"/>
        <v>山陽小野田市くし山1-17-20</v>
      </c>
      <c r="F17" s="283" t="s">
        <v>818</v>
      </c>
      <c r="G17" s="284">
        <v>41456</v>
      </c>
      <c r="H17" s="285"/>
      <c r="I17" s="372" t="s">
        <v>729</v>
      </c>
      <c r="J17" s="405"/>
      <c r="K17" s="406" t="s">
        <v>723</v>
      </c>
      <c r="L17" s="407" t="s">
        <v>730</v>
      </c>
      <c r="M17" s="407" t="s">
        <v>52</v>
      </c>
      <c r="N17" s="408" t="s">
        <v>728</v>
      </c>
      <c r="O17" s="408" t="s">
        <v>749</v>
      </c>
      <c r="P17" s="409" t="str">
        <f t="shared" si="0"/>
        <v>（私立）</v>
      </c>
      <c r="Q17" s="410" t="s">
        <v>63</v>
      </c>
    </row>
    <row r="18" spans="1:8" s="5" customFormat="1" ht="12.75">
      <c r="A18" s="4">
        <f>COUNTA(A9:A17)</f>
        <v>9</v>
      </c>
      <c r="H18" s="31">
        <f>SUM(H9:H17)</f>
        <v>1228</v>
      </c>
    </row>
    <row r="19" spans="1:14" s="5" customFormat="1" ht="13.5" thickBot="1">
      <c r="A19" s="6" t="s">
        <v>65</v>
      </c>
      <c r="C19" s="8" t="s">
        <v>66</v>
      </c>
      <c r="H19" s="31" t="s">
        <v>67</v>
      </c>
      <c r="N19" s="8" t="s">
        <v>68</v>
      </c>
    </row>
    <row r="20" spans="3:17" s="5" customFormat="1" ht="13.5" thickTop="1">
      <c r="C20" s="9" t="s">
        <v>96</v>
      </c>
      <c r="D20" s="10">
        <f>COUNTIF($M$9:$M$17,C20)</f>
        <v>3</v>
      </c>
      <c r="H20" s="32"/>
      <c r="N20" s="11"/>
      <c r="O20" s="12" t="s">
        <v>56</v>
      </c>
      <c r="P20" s="12" t="s">
        <v>7</v>
      </c>
      <c r="Q20" s="13" t="s">
        <v>34</v>
      </c>
    </row>
    <row r="21" spans="3:17" s="5" customFormat="1" ht="12.75">
      <c r="C21" s="14" t="s">
        <v>100</v>
      </c>
      <c r="D21" s="15">
        <f>COUNTIF($M$9:$M$17,C21)</f>
        <v>3</v>
      </c>
      <c r="H21" s="32"/>
      <c r="N21" s="839" t="s">
        <v>9</v>
      </c>
      <c r="O21" s="7" t="s">
        <v>57</v>
      </c>
      <c r="P21" s="360">
        <f>COUNTIF($Q$9:$Q$17,O21)</f>
        <v>0</v>
      </c>
      <c r="Q21" s="15">
        <f aca="true" t="shared" si="2" ref="Q21:Q28">SUMIF($Q$9:$Q$17,O21,$H$9:$H$17)</f>
        <v>0</v>
      </c>
    </row>
    <row r="22" spans="3:17" s="5" customFormat="1" ht="12.75">
      <c r="C22" s="14" t="s">
        <v>69</v>
      </c>
      <c r="D22" s="15">
        <f aca="true" t="shared" si="3" ref="D22:D31">COUNTIF($M$9:$M$17,C22)</f>
        <v>2</v>
      </c>
      <c r="H22" s="32"/>
      <c r="N22" s="840"/>
      <c r="O22" s="7" t="s">
        <v>58</v>
      </c>
      <c r="P22" s="360">
        <f aca="true" t="shared" si="4" ref="P22:P28">COUNTIF($Q$9:$Q$17,O22)</f>
        <v>0</v>
      </c>
      <c r="Q22" s="15">
        <f t="shared" si="2"/>
        <v>0</v>
      </c>
    </row>
    <row r="23" spans="3:17" s="5" customFormat="1" ht="12.75">
      <c r="C23" s="14" t="s">
        <v>95</v>
      </c>
      <c r="D23" s="15">
        <f t="shared" si="3"/>
        <v>0</v>
      </c>
      <c r="H23" s="32"/>
      <c r="N23" s="840"/>
      <c r="O23" s="7" t="s">
        <v>59</v>
      </c>
      <c r="P23" s="360">
        <f t="shared" si="4"/>
        <v>1</v>
      </c>
      <c r="Q23" s="15">
        <f t="shared" si="2"/>
        <v>275</v>
      </c>
    </row>
    <row r="24" spans="3:17" s="5" customFormat="1" ht="13.5" thickBot="1">
      <c r="C24" s="14" t="s">
        <v>125</v>
      </c>
      <c r="D24" s="15">
        <f t="shared" si="3"/>
        <v>0</v>
      </c>
      <c r="H24" s="32"/>
      <c r="N24" s="841"/>
      <c r="O24" s="18" t="s">
        <v>60</v>
      </c>
      <c r="P24" s="361">
        <f t="shared" si="4"/>
        <v>0</v>
      </c>
      <c r="Q24" s="362">
        <f t="shared" si="2"/>
        <v>0</v>
      </c>
    </row>
    <row r="25" spans="3:17" s="5" customFormat="1" ht="13.5" thickTop="1">
      <c r="C25" s="14" t="s">
        <v>13</v>
      </c>
      <c r="D25" s="15">
        <f t="shared" si="3"/>
        <v>0</v>
      </c>
      <c r="H25" s="32"/>
      <c r="N25" s="840" t="s">
        <v>10</v>
      </c>
      <c r="O25" s="20" t="s">
        <v>61</v>
      </c>
      <c r="P25" s="363">
        <f t="shared" si="4"/>
        <v>3</v>
      </c>
      <c r="Q25" s="28">
        <f t="shared" si="2"/>
        <v>794</v>
      </c>
    </row>
    <row r="26" spans="3:17" s="5" customFormat="1" ht="12.75">
      <c r="C26" s="14" t="s">
        <v>45</v>
      </c>
      <c r="D26" s="15">
        <f t="shared" si="3"/>
        <v>0</v>
      </c>
      <c r="H26" s="32"/>
      <c r="N26" s="840"/>
      <c r="O26" s="7" t="s">
        <v>62</v>
      </c>
      <c r="P26" s="360">
        <f t="shared" si="4"/>
        <v>0</v>
      </c>
      <c r="Q26" s="15">
        <f t="shared" si="2"/>
        <v>0</v>
      </c>
    </row>
    <row r="27" spans="3:17" s="5" customFormat="1" ht="12.75">
      <c r="C27" s="14" t="s">
        <v>123</v>
      </c>
      <c r="D27" s="15">
        <f t="shared" si="3"/>
        <v>0</v>
      </c>
      <c r="H27" s="32"/>
      <c r="N27" s="840"/>
      <c r="O27" s="7" t="s">
        <v>63</v>
      </c>
      <c r="P27" s="360">
        <f t="shared" si="4"/>
        <v>5</v>
      </c>
      <c r="Q27" s="15">
        <f t="shared" si="2"/>
        <v>159</v>
      </c>
    </row>
    <row r="28" spans="3:17" s="5" customFormat="1" ht="13.5" thickBot="1">
      <c r="C28" s="14" t="s">
        <v>99</v>
      </c>
      <c r="D28" s="15">
        <f t="shared" si="3"/>
        <v>0</v>
      </c>
      <c r="H28" s="32"/>
      <c r="N28" s="842"/>
      <c r="O28" s="22" t="s">
        <v>64</v>
      </c>
      <c r="P28" s="364">
        <f t="shared" si="4"/>
        <v>0</v>
      </c>
      <c r="Q28" s="365">
        <f t="shared" si="2"/>
        <v>0</v>
      </c>
    </row>
    <row r="29" spans="3:17" s="5" customFormat="1" ht="13.5" thickTop="1">
      <c r="C29" s="14" t="s">
        <v>101</v>
      </c>
      <c r="D29" s="15">
        <f t="shared" si="3"/>
        <v>0</v>
      </c>
      <c r="H29" s="32"/>
      <c r="P29" s="34">
        <f>SUM(P21:P28)</f>
        <v>9</v>
      </c>
      <c r="Q29" s="34">
        <f>SUM(Q21:Q28)</f>
        <v>1228</v>
      </c>
    </row>
    <row r="30" spans="1:17" s="4" customFormat="1" ht="13.5" customHeight="1">
      <c r="A30" s="5"/>
      <c r="B30" s="5"/>
      <c r="C30" s="14" t="s">
        <v>70</v>
      </c>
      <c r="D30" s="15">
        <f t="shared" si="3"/>
        <v>0</v>
      </c>
      <c r="E30" s="5"/>
      <c r="F30" s="5"/>
      <c r="G30" s="5"/>
      <c r="H30" s="32"/>
      <c r="I30" s="5"/>
      <c r="J30" s="5"/>
      <c r="K30" s="5"/>
      <c r="L30" s="5"/>
      <c r="M30" s="5"/>
      <c r="N30" s="5"/>
      <c r="O30" s="5"/>
      <c r="P30" s="5"/>
      <c r="Q30" s="5"/>
    </row>
    <row r="31" spans="1:17" s="4" customFormat="1" ht="13.5" customHeight="1">
      <c r="A31" s="5"/>
      <c r="B31" s="5"/>
      <c r="C31" s="14" t="s">
        <v>126</v>
      </c>
      <c r="D31" s="15">
        <f t="shared" si="3"/>
        <v>0</v>
      </c>
      <c r="E31" s="5"/>
      <c r="F31" s="5"/>
      <c r="G31" s="5"/>
      <c r="H31" s="32"/>
      <c r="I31" s="5"/>
      <c r="J31" s="5"/>
      <c r="K31" s="5"/>
      <c r="L31" s="5"/>
      <c r="M31" s="5"/>
      <c r="N31" s="5"/>
      <c r="O31" s="5"/>
      <c r="P31" s="5"/>
      <c r="Q31" s="5"/>
    </row>
    <row r="32" spans="1:17" s="4" customFormat="1" ht="13.5" customHeight="1" thickBot="1">
      <c r="A32" s="5"/>
      <c r="B32" s="5"/>
      <c r="C32" s="16" t="s">
        <v>52</v>
      </c>
      <c r="D32" s="24">
        <f>COUNTIF($M$9:$M$17,C32)</f>
        <v>1</v>
      </c>
      <c r="E32" s="5"/>
      <c r="F32" s="5"/>
      <c r="G32" s="5"/>
      <c r="H32" s="32"/>
      <c r="I32" s="5"/>
      <c r="J32" s="5"/>
      <c r="K32" s="5"/>
      <c r="L32" s="5"/>
      <c r="M32" s="5"/>
      <c r="N32" s="5"/>
      <c r="O32" s="5"/>
      <c r="P32" s="5"/>
      <c r="Q32" s="5"/>
    </row>
    <row r="33" spans="1:17" s="4" customFormat="1" ht="13.5" customHeight="1" thickBot="1" thickTop="1">
      <c r="A33" s="5"/>
      <c r="B33" s="5"/>
      <c r="C33" s="25" t="s">
        <v>71</v>
      </c>
      <c r="D33" s="26">
        <f>SUM(D20:D32)</f>
        <v>9</v>
      </c>
      <c r="E33" s="5"/>
      <c r="F33" s="5"/>
      <c r="G33" s="5"/>
      <c r="H33" s="32"/>
      <c r="I33" s="5"/>
      <c r="J33" s="5"/>
      <c r="K33" s="5"/>
      <c r="L33" s="5"/>
      <c r="M33" s="5"/>
      <c r="N33" s="5"/>
      <c r="O33" s="5"/>
      <c r="P33" s="5"/>
      <c r="Q33" s="5"/>
    </row>
    <row r="34" spans="1:17" s="4" customFormat="1" ht="13.5" customHeight="1" thickTop="1">
      <c r="A34" s="5"/>
      <c r="B34" s="5"/>
      <c r="C34" s="27" t="s">
        <v>324</v>
      </c>
      <c r="D34" s="28">
        <f>COUNTIF($M$9:$M$17,C34)</f>
        <v>0</v>
      </c>
      <c r="E34" s="5"/>
      <c r="F34" s="5"/>
      <c r="G34" s="5"/>
      <c r="H34" s="32"/>
      <c r="I34" s="5"/>
      <c r="J34" s="5"/>
      <c r="K34" s="5"/>
      <c r="L34" s="5"/>
      <c r="M34" s="5"/>
      <c r="N34" s="5"/>
      <c r="O34" s="5"/>
      <c r="P34" s="5"/>
      <c r="Q34" s="5"/>
    </row>
    <row r="35" spans="3:8" s="5" customFormat="1" ht="12.75">
      <c r="C35" s="14" t="s">
        <v>332</v>
      </c>
      <c r="D35" s="15">
        <f>COUNTIF($M$9:$M$17,C35)</f>
        <v>0</v>
      </c>
      <c r="H35" s="32"/>
    </row>
    <row r="36" spans="3:8" s="5" customFormat="1" ht="12.75">
      <c r="C36" s="14" t="s">
        <v>325</v>
      </c>
      <c r="D36" s="15">
        <f aca="true" t="shared" si="5" ref="D36:D41">COUNTIF($M$9:$M$17,C36)</f>
        <v>0</v>
      </c>
      <c r="H36" s="32"/>
    </row>
    <row r="37" spans="3:8" s="5" customFormat="1" ht="12.75">
      <c r="C37" s="14" t="s">
        <v>326</v>
      </c>
      <c r="D37" s="15">
        <f t="shared" si="5"/>
        <v>0</v>
      </c>
      <c r="H37" s="32"/>
    </row>
    <row r="38" spans="3:8" s="5" customFormat="1" ht="12.75">
      <c r="C38" s="14" t="s">
        <v>333</v>
      </c>
      <c r="D38" s="15">
        <f t="shared" si="5"/>
        <v>0</v>
      </c>
      <c r="H38" s="32"/>
    </row>
    <row r="39" spans="3:8" s="5" customFormat="1" ht="12.75">
      <c r="C39" s="14" t="s">
        <v>72</v>
      </c>
      <c r="D39" s="15">
        <f t="shared" si="5"/>
        <v>0</v>
      </c>
      <c r="H39" s="32"/>
    </row>
    <row r="40" spans="3:8" s="5" customFormat="1" ht="12.75">
      <c r="C40" s="14" t="s">
        <v>73</v>
      </c>
      <c r="D40" s="15">
        <f t="shared" si="5"/>
        <v>0</v>
      </c>
      <c r="H40" s="32"/>
    </row>
    <row r="41" spans="3:8" s="5" customFormat="1" ht="12.75">
      <c r="C41" s="14" t="s">
        <v>334</v>
      </c>
      <c r="D41" s="15">
        <f t="shared" si="5"/>
        <v>0</v>
      </c>
      <c r="H41" s="32"/>
    </row>
    <row r="42" spans="3:8" s="5" customFormat="1" ht="13.5" thickBot="1">
      <c r="C42" s="16" t="s">
        <v>74</v>
      </c>
      <c r="D42" s="24">
        <f>COUNTIF($M$9:$M$17,C42)</f>
        <v>0</v>
      </c>
      <c r="H42" s="32"/>
    </row>
    <row r="43" spans="3:8" s="5" customFormat="1" ht="13.5" thickBot="1" thickTop="1">
      <c r="C43" s="25" t="s">
        <v>75</v>
      </c>
      <c r="D43" s="26">
        <f>SUM(D34:D42)</f>
        <v>0</v>
      </c>
      <c r="H43" s="32"/>
    </row>
    <row r="44" spans="3:8" s="5" customFormat="1" ht="13.5" thickBot="1" thickTop="1">
      <c r="C44" s="29" t="s">
        <v>76</v>
      </c>
      <c r="D44" s="30">
        <f>D33+D43</f>
        <v>9</v>
      </c>
      <c r="E44" s="5">
        <f>IF(D44=A18,"","おかしいぞ～？")</f>
      </c>
      <c r="H44" s="32"/>
    </row>
    <row r="45" ht="13.5" thickTop="1"/>
  </sheetData>
  <sheetProtection/>
  <autoFilter ref="A8:J16"/>
  <mergeCells count="3">
    <mergeCell ref="N21:N24"/>
    <mergeCell ref="N25:N28"/>
    <mergeCell ref="B4:E4"/>
  </mergeCells>
  <dataValidations count="2">
    <dataValidation type="list" allowBlank="1" showInputMessage="1" showErrorMessage="1" sqref="Q10:Q17">
      <formula1>#REF!</formula1>
    </dataValidation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view="pageBreakPreview" zoomScaleSheetLayoutView="100" zoomScalePageLayoutView="0" workbookViewId="0" topLeftCell="A1">
      <pane xSplit="2" topLeftCell="F1" activePane="topRight" state="frozen"/>
      <selection pane="topLeft" activeCell="D31" sqref="D31"/>
      <selection pane="topRight" activeCell="O9" activeCellId="2" sqref="A9:A12 K9:K12 O9:O12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625" style="3" customWidth="1"/>
    <col min="9" max="9" width="8.125" style="1" customWidth="1"/>
    <col min="10" max="10" width="11.8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21.375" style="1" customWidth="1"/>
    <col min="16" max="16" width="9.625" style="1" customWidth="1"/>
    <col min="17" max="17" width="12.25390625" style="1" bestFit="1" customWidth="1"/>
    <col min="18" max="18" width="12.625" style="1" customWidth="1"/>
    <col min="19" max="16384" width="39.375" style="1" customWidth="1"/>
  </cols>
  <sheetData>
    <row r="1" spans="1:17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12.75">
      <c r="A2" s="228" t="s">
        <v>376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843" t="str">
        <f>"〔施設"&amp;C5&amp;"（公立"&amp;C6&amp;"、"&amp;"私立"&amp;C7&amp;"）"&amp;"  定員"&amp;E5&amp;"（公立"&amp;E6&amp;"、私立"&amp;E7&amp;"）〕"</f>
        <v>〔施設4（公立0、私立4）  定員65（公立0、私立65）〕</v>
      </c>
      <c r="C4" s="843"/>
      <c r="D4" s="843"/>
      <c r="E4" s="843"/>
      <c r="F4" s="37"/>
      <c r="G4" s="37"/>
      <c r="H4" s="4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4</v>
      </c>
      <c r="D5" s="40" t="s">
        <v>8</v>
      </c>
      <c r="E5" s="44">
        <f>E6+E7</f>
        <v>65</v>
      </c>
      <c r="F5" s="37"/>
      <c r="G5" s="37"/>
      <c r="H5" s="4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COUNTIF($P$9:$P$12,B6)</f>
        <v>0</v>
      </c>
      <c r="D6" s="40" t="s">
        <v>9</v>
      </c>
      <c r="E6" s="44">
        <f>SUMIF($P$9:$P$12,D6,$H$9:$H$12)</f>
        <v>0</v>
      </c>
      <c r="F6" s="37"/>
      <c r="G6" s="37"/>
      <c r="H6" s="4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COUNTIF($P$9:$P$12,B7)</f>
        <v>4</v>
      </c>
      <c r="D7" s="42" t="s">
        <v>10</v>
      </c>
      <c r="E7" s="46">
        <f>SUMIF($P$9:$P$12,D7,$H$9:$H$12)</f>
        <v>65</v>
      </c>
      <c r="F7" s="37"/>
      <c r="G7" s="37"/>
      <c r="H7" s="4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7" t="s">
        <v>31</v>
      </c>
      <c r="K8" s="10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61.5" customHeight="1">
      <c r="A9" s="419" t="s">
        <v>1660</v>
      </c>
      <c r="B9" s="286" t="s">
        <v>1661</v>
      </c>
      <c r="C9" s="286" t="s">
        <v>1661</v>
      </c>
      <c r="D9" s="732" t="s">
        <v>1828</v>
      </c>
      <c r="E9" s="292" t="str">
        <f>M9&amp;N9</f>
        <v>下関市宝町32-12</v>
      </c>
      <c r="F9" s="288" t="s">
        <v>1662</v>
      </c>
      <c r="G9" s="420">
        <v>41609</v>
      </c>
      <c r="H9" s="376">
        <v>19</v>
      </c>
      <c r="I9" s="338" t="s">
        <v>1663</v>
      </c>
      <c r="J9" s="421"/>
      <c r="K9" s="422" t="s">
        <v>1664</v>
      </c>
      <c r="L9" s="296" t="s">
        <v>1665</v>
      </c>
      <c r="M9" s="296" t="s">
        <v>1666</v>
      </c>
      <c r="N9" s="296" t="s">
        <v>1667</v>
      </c>
      <c r="O9" s="423" t="s">
        <v>1668</v>
      </c>
      <c r="P9" s="280" t="s">
        <v>1669</v>
      </c>
      <c r="Q9" s="412" t="s">
        <v>1670</v>
      </c>
    </row>
    <row r="10" spans="1:17" s="52" customFormat="1" ht="42" customHeight="1">
      <c r="A10" s="468" t="s">
        <v>284</v>
      </c>
      <c r="B10" s="127" t="s">
        <v>1553</v>
      </c>
      <c r="C10" s="127" t="s">
        <v>1553</v>
      </c>
      <c r="D10" s="205" t="s">
        <v>1847</v>
      </c>
      <c r="E10" s="441" t="str">
        <f>M10&amp;N10</f>
        <v>防府市栄町1丁目1番地10</v>
      </c>
      <c r="F10" s="128" t="s">
        <v>377</v>
      </c>
      <c r="G10" s="469">
        <v>41000</v>
      </c>
      <c r="H10" s="440">
        <v>16</v>
      </c>
      <c r="I10" s="131" t="s">
        <v>378</v>
      </c>
      <c r="J10" s="470"/>
      <c r="K10" s="471" t="s">
        <v>283</v>
      </c>
      <c r="L10" s="133" t="s">
        <v>1179</v>
      </c>
      <c r="M10" s="133" t="s">
        <v>125</v>
      </c>
      <c r="N10" s="133" t="s">
        <v>285</v>
      </c>
      <c r="O10" s="472" t="s">
        <v>1554</v>
      </c>
      <c r="P10" s="133" t="s">
        <v>530</v>
      </c>
      <c r="Q10" s="473" t="s">
        <v>63</v>
      </c>
    </row>
    <row r="11" spans="1:17" s="5" customFormat="1" ht="42" customHeight="1">
      <c r="A11" s="413" t="s">
        <v>275</v>
      </c>
      <c r="B11" s="375" t="s">
        <v>380</v>
      </c>
      <c r="C11" s="375" t="s">
        <v>380</v>
      </c>
      <c r="D11" s="375" t="s">
        <v>850</v>
      </c>
      <c r="E11" s="379" t="str">
        <f>M11&amp;N11</f>
        <v>周南市大字徳山東一ノ井手4492</v>
      </c>
      <c r="F11" s="378" t="s">
        <v>379</v>
      </c>
      <c r="G11" s="414">
        <v>40634</v>
      </c>
      <c r="H11" s="415">
        <v>15</v>
      </c>
      <c r="I11" s="416" t="s">
        <v>1555</v>
      </c>
      <c r="J11" s="417" t="s">
        <v>21</v>
      </c>
      <c r="K11" s="383" t="s">
        <v>276</v>
      </c>
      <c r="L11" s="278" t="s">
        <v>536</v>
      </c>
      <c r="M11" s="278" t="s">
        <v>128</v>
      </c>
      <c r="N11" s="279" t="s">
        <v>277</v>
      </c>
      <c r="O11" s="279" t="s">
        <v>1556</v>
      </c>
      <c r="P11" s="309" t="str">
        <f>IF(Q11="","",IF(OR(Q11="国",Q11="県",Q11="市町",Q11="組合その他"),"（公立）","（私立）"))</f>
        <v>（私立）</v>
      </c>
      <c r="Q11" s="281" t="s">
        <v>63</v>
      </c>
    </row>
    <row r="12" spans="1:17" s="5" customFormat="1" ht="42" customHeight="1">
      <c r="A12" s="282" t="s">
        <v>1557</v>
      </c>
      <c r="B12" s="366" t="s">
        <v>1009</v>
      </c>
      <c r="C12" s="366" t="s">
        <v>1009</v>
      </c>
      <c r="D12" s="366" t="s">
        <v>1558</v>
      </c>
      <c r="E12" s="418" t="s">
        <v>1010</v>
      </c>
      <c r="F12" s="283" t="s">
        <v>1559</v>
      </c>
      <c r="G12" s="284">
        <v>43160</v>
      </c>
      <c r="H12" s="285">
        <v>15</v>
      </c>
      <c r="I12" s="372" t="s">
        <v>1560</v>
      </c>
      <c r="J12" s="417" t="s">
        <v>21</v>
      </c>
      <c r="K12" s="383" t="s">
        <v>276</v>
      </c>
      <c r="L12" s="278"/>
      <c r="M12" s="278" t="s">
        <v>1011</v>
      </c>
      <c r="N12" s="279"/>
      <c r="O12" s="279" t="s">
        <v>1570</v>
      </c>
      <c r="P12" s="280" t="s">
        <v>530</v>
      </c>
      <c r="Q12" s="281" t="s">
        <v>63</v>
      </c>
    </row>
    <row r="13" spans="1:8" s="5" customFormat="1" ht="12.75">
      <c r="A13" s="4">
        <f>COUNTA(A9:A12)</f>
        <v>4</v>
      </c>
      <c r="H13" s="31">
        <f>SUM(H9:H12)</f>
        <v>65</v>
      </c>
    </row>
    <row r="14" spans="1:14" s="5" customFormat="1" ht="13.5" thickBot="1">
      <c r="A14" s="6" t="s">
        <v>65</v>
      </c>
      <c r="C14" s="8" t="s">
        <v>66</v>
      </c>
      <c r="H14" s="31" t="s">
        <v>67</v>
      </c>
      <c r="N14" s="8" t="s">
        <v>68</v>
      </c>
    </row>
    <row r="15" spans="3:17" s="5" customFormat="1" ht="13.5" thickTop="1">
      <c r="C15" s="9" t="s">
        <v>96</v>
      </c>
      <c r="D15" s="10">
        <f aca="true" t="shared" si="0" ref="D15:D27">COUNTIF($M$9:$M$12,C15)</f>
        <v>1</v>
      </c>
      <c r="H15" s="32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100</v>
      </c>
      <c r="D16" s="15">
        <f t="shared" si="0"/>
        <v>0</v>
      </c>
      <c r="H16" s="32"/>
      <c r="N16" s="839" t="s">
        <v>9</v>
      </c>
      <c r="O16" s="7" t="s">
        <v>57</v>
      </c>
      <c r="P16" s="360">
        <f aca="true" t="shared" si="1" ref="P16:P23">COUNTIF($Q$9:$Q$12,O16)</f>
        <v>0</v>
      </c>
      <c r="Q16" s="15">
        <f aca="true" t="shared" si="2" ref="Q16:Q23">SUMIF($Q$9:$Q$12,O16,$H$9:$H$12)</f>
        <v>0</v>
      </c>
    </row>
    <row r="17" spans="3:17" s="5" customFormat="1" ht="12.75">
      <c r="C17" s="14" t="s">
        <v>69</v>
      </c>
      <c r="D17" s="15">
        <f t="shared" si="0"/>
        <v>0</v>
      </c>
      <c r="H17" s="32"/>
      <c r="N17" s="840"/>
      <c r="O17" s="7" t="s">
        <v>58</v>
      </c>
      <c r="P17" s="360">
        <f t="shared" si="1"/>
        <v>0</v>
      </c>
      <c r="Q17" s="15">
        <f t="shared" si="2"/>
        <v>0</v>
      </c>
    </row>
    <row r="18" spans="3:17" s="5" customFormat="1" ht="12.75">
      <c r="C18" s="14" t="s">
        <v>95</v>
      </c>
      <c r="D18" s="15">
        <f t="shared" si="0"/>
        <v>0</v>
      </c>
      <c r="H18" s="32"/>
      <c r="N18" s="840"/>
      <c r="O18" s="7" t="s">
        <v>59</v>
      </c>
      <c r="P18" s="360">
        <f t="shared" si="1"/>
        <v>0</v>
      </c>
      <c r="Q18" s="15">
        <f t="shared" si="2"/>
        <v>0</v>
      </c>
    </row>
    <row r="19" spans="3:17" s="5" customFormat="1" ht="13.5" thickBot="1">
      <c r="C19" s="14" t="s">
        <v>125</v>
      </c>
      <c r="D19" s="15">
        <f t="shared" si="0"/>
        <v>1</v>
      </c>
      <c r="H19" s="32"/>
      <c r="N19" s="841"/>
      <c r="O19" s="18" t="s">
        <v>60</v>
      </c>
      <c r="P19" s="361">
        <f t="shared" si="1"/>
        <v>0</v>
      </c>
      <c r="Q19" s="362">
        <f t="shared" si="2"/>
        <v>0</v>
      </c>
    </row>
    <row r="20" spans="3:17" s="5" customFormat="1" ht="13.5" thickTop="1">
      <c r="C20" s="14" t="s">
        <v>13</v>
      </c>
      <c r="D20" s="15">
        <f t="shared" si="0"/>
        <v>0</v>
      </c>
      <c r="H20" s="32"/>
      <c r="N20" s="840" t="s">
        <v>10</v>
      </c>
      <c r="O20" s="20" t="s">
        <v>61</v>
      </c>
      <c r="P20" s="363">
        <f t="shared" si="1"/>
        <v>0</v>
      </c>
      <c r="Q20" s="28">
        <f t="shared" si="2"/>
        <v>0</v>
      </c>
    </row>
    <row r="21" spans="3:17" s="5" customFormat="1" ht="12.75">
      <c r="C21" s="14" t="s">
        <v>45</v>
      </c>
      <c r="D21" s="15">
        <f t="shared" si="0"/>
        <v>0</v>
      </c>
      <c r="H21" s="32"/>
      <c r="N21" s="840"/>
      <c r="O21" s="7" t="s">
        <v>62</v>
      </c>
      <c r="P21" s="360">
        <f t="shared" si="1"/>
        <v>0</v>
      </c>
      <c r="Q21" s="15">
        <f t="shared" si="2"/>
        <v>0</v>
      </c>
    </row>
    <row r="22" spans="3:17" s="5" customFormat="1" ht="12.75">
      <c r="C22" s="14" t="s">
        <v>123</v>
      </c>
      <c r="D22" s="15">
        <f t="shared" si="0"/>
        <v>0</v>
      </c>
      <c r="H22" s="32"/>
      <c r="N22" s="840"/>
      <c r="O22" s="7" t="s">
        <v>63</v>
      </c>
      <c r="P22" s="360">
        <f t="shared" si="1"/>
        <v>4</v>
      </c>
      <c r="Q22" s="15">
        <f t="shared" si="2"/>
        <v>65</v>
      </c>
    </row>
    <row r="23" spans="3:17" s="5" customFormat="1" ht="13.5" thickBot="1">
      <c r="C23" s="14" t="s">
        <v>99</v>
      </c>
      <c r="D23" s="15">
        <f t="shared" si="0"/>
        <v>0</v>
      </c>
      <c r="H23" s="32"/>
      <c r="N23" s="842"/>
      <c r="O23" s="22" t="s">
        <v>64</v>
      </c>
      <c r="P23" s="364">
        <f t="shared" si="1"/>
        <v>0</v>
      </c>
      <c r="Q23" s="365">
        <f t="shared" si="2"/>
        <v>0</v>
      </c>
    </row>
    <row r="24" spans="3:17" s="5" customFormat="1" ht="13.5" thickTop="1">
      <c r="C24" s="14" t="s">
        <v>101</v>
      </c>
      <c r="D24" s="15">
        <f t="shared" si="0"/>
        <v>0</v>
      </c>
      <c r="H24" s="32"/>
      <c r="P24" s="34">
        <f>SUM(P16:P23)</f>
        <v>4</v>
      </c>
      <c r="Q24" s="34">
        <f>SUM(Q16:Q23)</f>
        <v>65</v>
      </c>
    </row>
    <row r="25" spans="1:17" s="4" customFormat="1" ht="13.5" customHeight="1">
      <c r="A25" s="5"/>
      <c r="B25" s="5"/>
      <c r="C25" s="14" t="s">
        <v>70</v>
      </c>
      <c r="D25" s="15">
        <f t="shared" si="0"/>
        <v>0</v>
      </c>
      <c r="E25" s="5"/>
      <c r="F25" s="5"/>
      <c r="G25" s="5"/>
      <c r="H25" s="32"/>
      <c r="I25" s="5"/>
      <c r="J25" s="5"/>
      <c r="K25" s="5"/>
      <c r="L25" s="5"/>
      <c r="M25" s="5"/>
      <c r="N25" s="5"/>
      <c r="O25" s="5"/>
      <c r="P25" s="5"/>
      <c r="Q25" s="5"/>
    </row>
    <row r="26" spans="1:17" s="4" customFormat="1" ht="13.5" customHeight="1">
      <c r="A26" s="5"/>
      <c r="B26" s="5"/>
      <c r="C26" s="14" t="s">
        <v>126</v>
      </c>
      <c r="D26" s="15">
        <f t="shared" si="0"/>
        <v>1</v>
      </c>
      <c r="E26" s="5"/>
      <c r="F26" s="5"/>
      <c r="G26" s="5"/>
      <c r="H26" s="32"/>
      <c r="I26" s="5"/>
      <c r="J26" s="5"/>
      <c r="K26" s="5"/>
      <c r="L26" s="5"/>
      <c r="M26" s="5"/>
      <c r="N26" s="5"/>
      <c r="O26" s="5"/>
      <c r="P26" s="5"/>
      <c r="Q26" s="5"/>
    </row>
    <row r="27" spans="1:17" s="4" customFormat="1" ht="13.5" customHeight="1" thickBot="1">
      <c r="A27" s="5"/>
      <c r="B27" s="5"/>
      <c r="C27" s="16" t="s">
        <v>52</v>
      </c>
      <c r="D27" s="24">
        <f t="shared" si="0"/>
        <v>1</v>
      </c>
      <c r="E27" s="5"/>
      <c r="F27" s="5"/>
      <c r="G27" s="5"/>
      <c r="H27" s="32"/>
      <c r="I27" s="5"/>
      <c r="J27" s="5"/>
      <c r="K27" s="5"/>
      <c r="L27" s="5"/>
      <c r="M27" s="5"/>
      <c r="N27" s="5"/>
      <c r="O27" s="5"/>
      <c r="P27" s="5"/>
      <c r="Q27" s="5"/>
    </row>
    <row r="28" spans="1:17" s="4" customFormat="1" ht="13.5" customHeight="1" thickBot="1" thickTop="1">
      <c r="A28" s="5"/>
      <c r="B28" s="5"/>
      <c r="C28" s="25" t="s">
        <v>71</v>
      </c>
      <c r="D28" s="26">
        <f>SUM(D15:D27)</f>
        <v>4</v>
      </c>
      <c r="E28" s="5"/>
      <c r="F28" s="5"/>
      <c r="G28" s="5"/>
      <c r="H28" s="32"/>
      <c r="I28" s="5"/>
      <c r="J28" s="5"/>
      <c r="K28" s="5"/>
      <c r="L28" s="5"/>
      <c r="M28" s="5"/>
      <c r="N28" s="5"/>
      <c r="O28" s="5"/>
      <c r="P28" s="5"/>
      <c r="Q28" s="5"/>
    </row>
    <row r="29" spans="1:17" s="4" customFormat="1" ht="13.5" customHeight="1" thickTop="1">
      <c r="A29" s="5"/>
      <c r="B29" s="5"/>
      <c r="C29" s="27" t="s">
        <v>324</v>
      </c>
      <c r="D29" s="28">
        <f aca="true" t="shared" si="3" ref="D29:D37">COUNTIF($M$9:$M$12,C29)</f>
        <v>0</v>
      </c>
      <c r="E29" s="5"/>
      <c r="F29" s="5"/>
      <c r="G29" s="5"/>
      <c r="H29" s="32"/>
      <c r="I29" s="5"/>
      <c r="J29" s="5"/>
      <c r="K29" s="5"/>
      <c r="L29" s="5"/>
      <c r="M29" s="5"/>
      <c r="N29" s="5"/>
      <c r="O29" s="5"/>
      <c r="P29" s="5"/>
      <c r="Q29" s="5"/>
    </row>
    <row r="30" spans="3:8" s="5" customFormat="1" ht="12.75">
      <c r="C30" s="14" t="s">
        <v>332</v>
      </c>
      <c r="D30" s="15">
        <f t="shared" si="3"/>
        <v>0</v>
      </c>
      <c r="H30" s="32"/>
    </row>
    <row r="31" spans="3:8" s="5" customFormat="1" ht="12.75">
      <c r="C31" s="14" t="s">
        <v>325</v>
      </c>
      <c r="D31" s="15">
        <f t="shared" si="3"/>
        <v>0</v>
      </c>
      <c r="H31" s="32"/>
    </row>
    <row r="32" spans="3:8" s="5" customFormat="1" ht="12.75">
      <c r="C32" s="14" t="s">
        <v>326</v>
      </c>
      <c r="D32" s="15">
        <f t="shared" si="3"/>
        <v>0</v>
      </c>
      <c r="H32" s="32"/>
    </row>
    <row r="33" spans="3:8" s="5" customFormat="1" ht="12.75">
      <c r="C33" s="14" t="s">
        <v>333</v>
      </c>
      <c r="D33" s="15">
        <f t="shared" si="3"/>
        <v>0</v>
      </c>
      <c r="H33" s="32"/>
    </row>
    <row r="34" spans="3:8" s="5" customFormat="1" ht="12.75">
      <c r="C34" s="14" t="s">
        <v>72</v>
      </c>
      <c r="D34" s="15">
        <f t="shared" si="3"/>
        <v>0</v>
      </c>
      <c r="H34" s="32"/>
    </row>
    <row r="35" spans="3:8" s="5" customFormat="1" ht="12.75">
      <c r="C35" s="14" t="s">
        <v>73</v>
      </c>
      <c r="D35" s="15">
        <f t="shared" si="3"/>
        <v>0</v>
      </c>
      <c r="H35" s="32"/>
    </row>
    <row r="36" spans="3:8" s="5" customFormat="1" ht="12.75">
      <c r="C36" s="14" t="s">
        <v>334</v>
      </c>
      <c r="D36" s="15">
        <f t="shared" si="3"/>
        <v>0</v>
      </c>
      <c r="H36" s="32"/>
    </row>
    <row r="37" spans="3:8" s="5" customFormat="1" ht="13.5" thickBot="1">
      <c r="C37" s="16" t="s">
        <v>74</v>
      </c>
      <c r="D37" s="24">
        <f t="shared" si="3"/>
        <v>0</v>
      </c>
      <c r="H37" s="32"/>
    </row>
    <row r="38" spans="3:8" s="5" customFormat="1" ht="13.5" thickBot="1" thickTop="1">
      <c r="C38" s="25" t="s">
        <v>75</v>
      </c>
      <c r="D38" s="26">
        <f>SUM(D29:D37)</f>
        <v>0</v>
      </c>
      <c r="H38" s="32"/>
    </row>
    <row r="39" spans="3:8" s="5" customFormat="1" ht="13.5" thickBot="1" thickTop="1">
      <c r="C39" s="29" t="s">
        <v>76</v>
      </c>
      <c r="D39" s="30">
        <f>D28+D38</f>
        <v>4</v>
      </c>
      <c r="E39" s="5">
        <f>IF(D39=A13,"","おかしいぞ～？")</f>
      </c>
      <c r="H39" s="32"/>
    </row>
    <row r="40" s="5" customFormat="1" ht="13.5" thickTop="1">
      <c r="H40" s="32"/>
    </row>
  </sheetData>
  <sheetProtection/>
  <autoFilter ref="A8:J8"/>
  <mergeCells count="3">
    <mergeCell ref="B4:E4"/>
    <mergeCell ref="N16:N19"/>
    <mergeCell ref="N20:N23"/>
  </mergeCells>
  <dataValidations count="1">
    <dataValidation type="list" allowBlank="1" showInputMessage="1" showErrorMessage="1" sqref="Q11:Q12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O9" activeCellId="2" sqref="A9:A12 K9:K12 O9:O12"/>
    </sheetView>
  </sheetViews>
  <sheetFormatPr defaultColWidth="39.375" defaultRowHeight="13.5"/>
  <cols>
    <col min="1" max="3" width="16.25390625" style="52" customWidth="1"/>
    <col min="4" max="4" width="8.375" style="150" customWidth="1"/>
    <col min="5" max="5" width="15.00390625" style="52" customWidth="1"/>
    <col min="6" max="6" width="5.625" style="52" customWidth="1"/>
    <col min="7" max="7" width="12.625" style="52" customWidth="1"/>
    <col min="8" max="8" width="5.625" style="52" hidden="1" customWidth="1"/>
    <col min="9" max="9" width="7.625" style="52" customWidth="1"/>
    <col min="10" max="10" width="10.625" style="52" customWidth="1"/>
    <col min="11" max="11" width="9.375" style="52" bestFit="1" customWidth="1"/>
    <col min="12" max="12" width="10.375" style="52" bestFit="1" customWidth="1"/>
    <col min="13" max="13" width="9.00390625" style="52" customWidth="1"/>
    <col min="14" max="14" width="18.875" style="52" bestFit="1" customWidth="1"/>
    <col min="15" max="15" width="19.375" style="52" customWidth="1"/>
    <col min="16" max="16" width="9.625" style="52" customWidth="1"/>
    <col min="17" max="17" width="12.25390625" style="52" bestFit="1" customWidth="1"/>
    <col min="18" max="18" width="12.625" style="52" customWidth="1"/>
    <col min="19" max="16384" width="39.375" style="52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5" t="s">
        <v>819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38" t="str">
        <f>"〔施設"&amp;C5&amp;"（公立"&amp;C6&amp;"、"&amp;"私立"&amp;C7&amp;"）〕"</f>
        <v>〔施設4（公立4、私立0）〕</v>
      </c>
      <c r="C4" s="838"/>
      <c r="D4" s="148"/>
      <c r="E4" s="50">
        <f>IF(H13=E5,"","おかしいぞ～？")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4</v>
      </c>
      <c r="D5" s="149"/>
      <c r="E5" s="1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COUNTIF($P$9:$P$12,B6)</f>
        <v>4</v>
      </c>
      <c r="D6" s="149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COUNTIF($P$9:$P$12,B7)</f>
        <v>0</v>
      </c>
      <c r="D7" s="149"/>
      <c r="E7" s="14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7" t="s">
        <v>31</v>
      </c>
      <c r="K8" s="10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120" t="s">
        <v>2</v>
      </c>
      <c r="B9" s="121" t="s">
        <v>96</v>
      </c>
      <c r="C9" s="121" t="s">
        <v>96</v>
      </c>
      <c r="D9" s="206" t="s">
        <v>81</v>
      </c>
      <c r="E9" s="122" t="str">
        <f>M9&amp;N9</f>
        <v>下関市大字蓋井島71</v>
      </c>
      <c r="F9" s="122" t="s">
        <v>381</v>
      </c>
      <c r="G9" s="123">
        <v>25630</v>
      </c>
      <c r="H9" s="146"/>
      <c r="I9" s="125" t="s">
        <v>85</v>
      </c>
      <c r="J9" s="229"/>
      <c r="K9" s="106" t="s">
        <v>118</v>
      </c>
      <c r="L9" s="107">
        <v>35201</v>
      </c>
      <c r="M9" s="107" t="s">
        <v>96</v>
      </c>
      <c r="N9" s="108" t="s">
        <v>82</v>
      </c>
      <c r="O9" s="108" t="s">
        <v>320</v>
      </c>
      <c r="P9" s="109" t="str">
        <f>IF(Q9="","",IF(OR(Q9="国",Q9="県",Q9="市町",Q9="組合その他"),"（公立）","（私立）"))</f>
        <v>（公立）</v>
      </c>
      <c r="Q9" s="110" t="s">
        <v>59</v>
      </c>
    </row>
    <row r="10" spans="1:17" ht="42" customHeight="1">
      <c r="A10" s="126" t="s">
        <v>603</v>
      </c>
      <c r="B10" s="127" t="s">
        <v>119</v>
      </c>
      <c r="C10" s="127" t="s">
        <v>120</v>
      </c>
      <c r="D10" s="207" t="s">
        <v>81</v>
      </c>
      <c r="E10" s="128" t="str">
        <f>M10&amp;N10</f>
        <v>大島郡周防大島町大字伊保田253-9</v>
      </c>
      <c r="F10" s="128" t="s">
        <v>382</v>
      </c>
      <c r="G10" s="129">
        <v>26390</v>
      </c>
      <c r="H10" s="147"/>
      <c r="I10" s="131" t="s">
        <v>85</v>
      </c>
      <c r="J10" s="230"/>
      <c r="K10" s="132" t="s">
        <v>118</v>
      </c>
      <c r="L10" s="133">
        <v>35305</v>
      </c>
      <c r="M10" s="133" t="s">
        <v>324</v>
      </c>
      <c r="N10" s="134" t="s">
        <v>817</v>
      </c>
      <c r="O10" s="134" t="s">
        <v>321</v>
      </c>
      <c r="P10" s="135" t="str">
        <f>IF(Q10="","",IF(OR(Q10="国",Q10="県",Q10="市町",Q10="組合その他"),"（公立）","（私立）"))</f>
        <v>（公立）</v>
      </c>
      <c r="Q10" s="136" t="s">
        <v>59</v>
      </c>
    </row>
    <row r="11" spans="1:17" ht="42" customHeight="1">
      <c r="A11" s="126" t="s">
        <v>4</v>
      </c>
      <c r="B11" s="127" t="s">
        <v>121</v>
      </c>
      <c r="C11" s="127" t="s">
        <v>122</v>
      </c>
      <c r="D11" s="207" t="s">
        <v>81</v>
      </c>
      <c r="E11" s="128" t="str">
        <f>M11&amp;N11</f>
        <v>熊毛郡上関町大字長島3926</v>
      </c>
      <c r="F11" s="128" t="s">
        <v>383</v>
      </c>
      <c r="G11" s="129">
        <v>33939</v>
      </c>
      <c r="H11" s="147"/>
      <c r="I11" s="131" t="s">
        <v>604</v>
      </c>
      <c r="J11" s="230"/>
      <c r="K11" s="132" t="s">
        <v>118</v>
      </c>
      <c r="L11" s="133">
        <v>35341</v>
      </c>
      <c r="M11" s="133" t="s">
        <v>325</v>
      </c>
      <c r="N11" s="134" t="s">
        <v>84</v>
      </c>
      <c r="O11" s="134" t="s">
        <v>323</v>
      </c>
      <c r="P11" s="135" t="str">
        <f>IF(Q11="","",IF(OR(Q11="国",Q11="県",Q11="市町",Q11="組合その他"),"（公立）","（私立）"))</f>
        <v>（公立）</v>
      </c>
      <c r="Q11" s="136" t="s">
        <v>59</v>
      </c>
    </row>
    <row r="12" spans="1:17" ht="42" customHeight="1">
      <c r="A12" s="140" t="s">
        <v>3</v>
      </c>
      <c r="B12" s="111" t="s">
        <v>121</v>
      </c>
      <c r="C12" s="111" t="s">
        <v>122</v>
      </c>
      <c r="D12" s="208" t="s">
        <v>81</v>
      </c>
      <c r="E12" s="112" t="str">
        <f>M12&amp;N12</f>
        <v>熊毛郡上関町大字長島4723-1</v>
      </c>
      <c r="F12" s="112" t="s">
        <v>383</v>
      </c>
      <c r="G12" s="142">
        <v>37712</v>
      </c>
      <c r="H12" s="113"/>
      <c r="I12" s="114" t="s">
        <v>605</v>
      </c>
      <c r="J12" s="231"/>
      <c r="K12" s="115" t="s">
        <v>118</v>
      </c>
      <c r="L12" s="116">
        <v>35341</v>
      </c>
      <c r="M12" s="116" t="s">
        <v>325</v>
      </c>
      <c r="N12" s="117" t="s">
        <v>83</v>
      </c>
      <c r="O12" s="117" t="s">
        <v>322</v>
      </c>
      <c r="P12" s="118" t="str">
        <f>IF(Q12="","",IF(OR(Q12="国",Q12="県",Q12="市町",Q12="組合その他"),"（公立）","（私立）"))</f>
        <v>（公立）</v>
      </c>
      <c r="Q12" s="119" t="s">
        <v>59</v>
      </c>
    </row>
    <row r="13" spans="1:8" ht="12.75">
      <c r="A13" s="53">
        <f>COUNTA(A9:A12)</f>
        <v>4</v>
      </c>
      <c r="H13" s="53">
        <f>SUM(H9:H12)</f>
        <v>0</v>
      </c>
    </row>
    <row r="14" spans="1:14" ht="13.5" thickBot="1">
      <c r="A14" s="72" t="s">
        <v>65</v>
      </c>
      <c r="C14" s="73" t="s">
        <v>66</v>
      </c>
      <c r="H14" s="72" t="s">
        <v>67</v>
      </c>
      <c r="N14" s="73" t="s">
        <v>68</v>
      </c>
    </row>
    <row r="15" spans="3:17" ht="13.5" thickTop="1">
      <c r="C15" s="74" t="s">
        <v>96</v>
      </c>
      <c r="D15" s="151">
        <f aca="true" t="shared" si="0" ref="D15:D27">COUNTIF($M$9:$M$12,C15)</f>
        <v>1</v>
      </c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100</v>
      </c>
      <c r="D16" s="152">
        <f t="shared" si="0"/>
        <v>0</v>
      </c>
      <c r="N16" s="834" t="s">
        <v>9</v>
      </c>
      <c r="O16" s="81" t="s">
        <v>57</v>
      </c>
      <c r="P16" s="81">
        <f aca="true" t="shared" si="1" ref="P16:P23">COUNTIF($Q$9:$Q$12,O16)</f>
        <v>0</v>
      </c>
      <c r="Q16" s="82">
        <f aca="true" t="shared" si="2" ref="Q16:Q23">SUMIF($Q$9:$Q$12,O16,$H$9:$H$12)</f>
        <v>0</v>
      </c>
    </row>
    <row r="17" spans="3:17" ht="12.75">
      <c r="C17" s="79" t="s">
        <v>69</v>
      </c>
      <c r="D17" s="152">
        <f t="shared" si="0"/>
        <v>0</v>
      </c>
      <c r="N17" s="835"/>
      <c r="O17" s="81" t="s">
        <v>58</v>
      </c>
      <c r="P17" s="81">
        <f t="shared" si="1"/>
        <v>0</v>
      </c>
      <c r="Q17" s="82">
        <f t="shared" si="2"/>
        <v>0</v>
      </c>
    </row>
    <row r="18" spans="3:17" ht="12.75">
      <c r="C18" s="79" t="s">
        <v>95</v>
      </c>
      <c r="D18" s="152">
        <f t="shared" si="0"/>
        <v>0</v>
      </c>
      <c r="N18" s="835"/>
      <c r="O18" s="81" t="s">
        <v>59</v>
      </c>
      <c r="P18" s="81">
        <f t="shared" si="1"/>
        <v>4</v>
      </c>
      <c r="Q18" s="82">
        <f t="shared" si="2"/>
        <v>0</v>
      </c>
    </row>
    <row r="19" spans="3:17" ht="13.5" thickBot="1">
      <c r="C19" s="79" t="s">
        <v>125</v>
      </c>
      <c r="D19" s="152">
        <f t="shared" si="0"/>
        <v>0</v>
      </c>
      <c r="N19" s="836"/>
      <c r="O19" s="83" t="s">
        <v>60</v>
      </c>
      <c r="P19" s="83">
        <f t="shared" si="1"/>
        <v>0</v>
      </c>
      <c r="Q19" s="84">
        <f t="shared" si="2"/>
        <v>0</v>
      </c>
    </row>
    <row r="20" spans="3:17" ht="13.5" thickTop="1">
      <c r="C20" s="79" t="s">
        <v>13</v>
      </c>
      <c r="D20" s="152">
        <f t="shared" si="0"/>
        <v>0</v>
      </c>
      <c r="N20" s="835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152">
        <f t="shared" si="0"/>
        <v>0</v>
      </c>
      <c r="N21" s="835"/>
      <c r="O21" s="81" t="s">
        <v>62</v>
      </c>
      <c r="P21" s="81">
        <f t="shared" si="1"/>
        <v>0</v>
      </c>
      <c r="Q21" s="82">
        <f t="shared" si="2"/>
        <v>0</v>
      </c>
    </row>
    <row r="22" spans="3:17" ht="12.75">
      <c r="C22" s="79" t="s">
        <v>123</v>
      </c>
      <c r="D22" s="152">
        <f t="shared" si="0"/>
        <v>0</v>
      </c>
      <c r="N22" s="835"/>
      <c r="O22" s="81" t="s">
        <v>63</v>
      </c>
      <c r="P22" s="81">
        <f t="shared" si="1"/>
        <v>0</v>
      </c>
      <c r="Q22" s="82">
        <f t="shared" si="2"/>
        <v>0</v>
      </c>
    </row>
    <row r="23" spans="3:17" ht="13.5" thickBot="1">
      <c r="C23" s="79" t="s">
        <v>99</v>
      </c>
      <c r="D23" s="152">
        <f t="shared" si="0"/>
        <v>0</v>
      </c>
      <c r="N23" s="837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101</v>
      </c>
      <c r="D24" s="152">
        <f t="shared" si="0"/>
        <v>0</v>
      </c>
      <c r="P24" s="89">
        <f>SUM(P16:P23)</f>
        <v>4</v>
      </c>
      <c r="Q24" s="89">
        <f>SUM(Q16:Q23)</f>
        <v>0</v>
      </c>
    </row>
    <row r="25" spans="3:4" ht="12.75">
      <c r="C25" s="79" t="s">
        <v>70</v>
      </c>
      <c r="D25" s="152">
        <f t="shared" si="0"/>
        <v>0</v>
      </c>
    </row>
    <row r="26" spans="1:17" s="53" customFormat="1" ht="13.5" customHeight="1">
      <c r="A26" s="52"/>
      <c r="B26" s="52"/>
      <c r="C26" s="79" t="s">
        <v>126</v>
      </c>
      <c r="D26" s="152">
        <f t="shared" si="0"/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53" customFormat="1" ht="13.5" customHeight="1" thickBot="1">
      <c r="A27" s="52"/>
      <c r="B27" s="52"/>
      <c r="C27" s="90" t="s">
        <v>52</v>
      </c>
      <c r="D27" s="153">
        <f t="shared" si="0"/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53" customFormat="1" ht="13.5" customHeight="1" thickBot="1" thickTop="1">
      <c r="A28" s="52"/>
      <c r="B28" s="52"/>
      <c r="C28" s="92" t="s">
        <v>71</v>
      </c>
      <c r="D28" s="154">
        <f>SUM(D15:D27)</f>
        <v>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53" customFormat="1" ht="13.5" customHeight="1" thickTop="1">
      <c r="A29" s="52"/>
      <c r="B29" s="52"/>
      <c r="C29" s="94" t="s">
        <v>324</v>
      </c>
      <c r="D29" s="155">
        <f aca="true" t="shared" si="3" ref="D29:D37">COUNTIF($M$9:$M$12,C29)</f>
        <v>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53" customFormat="1" ht="13.5" customHeight="1">
      <c r="A30" s="52"/>
      <c r="B30" s="52"/>
      <c r="C30" s="79" t="s">
        <v>332</v>
      </c>
      <c r="D30" s="152">
        <f t="shared" si="3"/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3:4" ht="12.75">
      <c r="C31" s="79" t="s">
        <v>325</v>
      </c>
      <c r="D31" s="152">
        <f t="shared" si="3"/>
        <v>2</v>
      </c>
    </row>
    <row r="32" spans="3:4" ht="12.75">
      <c r="C32" s="79" t="s">
        <v>326</v>
      </c>
      <c r="D32" s="152">
        <f t="shared" si="3"/>
        <v>0</v>
      </c>
    </row>
    <row r="33" spans="3:4" ht="12.75">
      <c r="C33" s="79" t="s">
        <v>333</v>
      </c>
      <c r="D33" s="152">
        <f t="shared" si="3"/>
        <v>0</v>
      </c>
    </row>
    <row r="34" spans="3:4" ht="12.75">
      <c r="C34" s="79" t="s">
        <v>72</v>
      </c>
      <c r="D34" s="152">
        <f t="shared" si="3"/>
        <v>0</v>
      </c>
    </row>
    <row r="35" spans="3:4" ht="12.75">
      <c r="C35" s="79" t="s">
        <v>73</v>
      </c>
      <c r="D35" s="152">
        <f t="shared" si="3"/>
        <v>0</v>
      </c>
    </row>
    <row r="36" spans="3:4" ht="12.75">
      <c r="C36" s="79" t="s">
        <v>334</v>
      </c>
      <c r="D36" s="152">
        <f t="shared" si="3"/>
        <v>0</v>
      </c>
    </row>
    <row r="37" spans="3:4" ht="13.5" thickBot="1">
      <c r="C37" s="90" t="s">
        <v>74</v>
      </c>
      <c r="D37" s="153">
        <f t="shared" si="3"/>
        <v>0</v>
      </c>
    </row>
    <row r="38" spans="3:4" ht="13.5" thickBot="1" thickTop="1">
      <c r="C38" s="92" t="s">
        <v>75</v>
      </c>
      <c r="D38" s="154">
        <f>SUM(D29:D37)</f>
        <v>3</v>
      </c>
    </row>
    <row r="39" spans="3:5" ht="13.5" thickBot="1" thickTop="1">
      <c r="C39" s="96" t="s">
        <v>76</v>
      </c>
      <c r="D39" s="156">
        <f>D28+D38</f>
        <v>4</v>
      </c>
      <c r="E39" s="52">
        <f>IF(D39=A13,"","おかしいぞ～？")</f>
      </c>
    </row>
    <row r="40" ht="13.5" thickTop="1"/>
  </sheetData>
  <sheetProtection/>
  <autoFilter ref="A8:J12"/>
  <mergeCells count="3">
    <mergeCell ref="N16:N19"/>
    <mergeCell ref="N20:N23"/>
    <mergeCell ref="B4:C4"/>
  </mergeCells>
  <dataValidations count="1">
    <dataValidation type="list" allowBlank="1" showInputMessage="1" showErrorMessage="1" sqref="Q9:Q12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O9" activeCellId="2" sqref="A9:A10 K9:K10 O9:O10"/>
    </sheetView>
  </sheetViews>
  <sheetFormatPr defaultColWidth="39.375" defaultRowHeight="13.5"/>
  <cols>
    <col min="1" max="1" width="16.25390625" style="1" customWidth="1"/>
    <col min="2" max="2" width="14.75390625" style="1" customWidth="1"/>
    <col min="3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625" style="1" hidden="1" customWidth="1"/>
    <col min="9" max="9" width="8.125" style="1" customWidth="1"/>
    <col min="10" max="10" width="11.875" style="1" customWidth="1"/>
    <col min="11" max="11" width="7.375" style="1" bestFit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23.75390625" style="1" bestFit="1" customWidth="1"/>
    <col min="16" max="16" width="9.625" style="1" customWidth="1"/>
    <col min="17" max="17" width="12.125" style="1" customWidth="1"/>
    <col min="18" max="18" width="6.375" style="1" customWidth="1"/>
    <col min="19" max="16384" width="39.375" style="1" customWidth="1"/>
  </cols>
  <sheetData>
    <row r="1" spans="1:17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12.75">
      <c r="A2" s="228" t="s">
        <v>820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844" t="str">
        <f>"〔施設"&amp;C5&amp;"（公立"&amp;C6&amp;"、"&amp;"私立"&amp;C7&amp;"）〕"</f>
        <v>〔施設2（公立2、私立0）〕</v>
      </c>
      <c r="C4" s="844"/>
      <c r="D4" s="37"/>
      <c r="E4" s="37">
        <f>IF(H11=E5,"","おかしいぞ～？")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2</v>
      </c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COUNTIF($P$9:$P$10,B6)</f>
        <v>2</v>
      </c>
      <c r="D6" s="48"/>
      <c r="E6" s="4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COUNTIF($P$9:$P$10,B7)</f>
        <v>0</v>
      </c>
      <c r="D7" s="48"/>
      <c r="E7" s="4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7" t="s">
        <v>31</v>
      </c>
      <c r="K8" s="10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42" customHeight="1">
      <c r="A9" s="368" t="s">
        <v>1525</v>
      </c>
      <c r="B9" s="369" t="s">
        <v>98</v>
      </c>
      <c r="C9" s="369" t="s">
        <v>384</v>
      </c>
      <c r="D9" s="424" t="s">
        <v>1526</v>
      </c>
      <c r="E9" s="370" t="str">
        <f>M9&amp;N9</f>
        <v>長門市東深川1321-1</v>
      </c>
      <c r="F9" s="370" t="s">
        <v>606</v>
      </c>
      <c r="G9" s="371">
        <v>34060</v>
      </c>
      <c r="H9" s="425" t="s">
        <v>21</v>
      </c>
      <c r="I9" s="373" t="s">
        <v>607</v>
      </c>
      <c r="J9" s="411" t="s">
        <v>21</v>
      </c>
      <c r="K9" s="381" t="s">
        <v>88</v>
      </c>
      <c r="L9" s="296" t="s">
        <v>97</v>
      </c>
      <c r="M9" s="296" t="s">
        <v>98</v>
      </c>
      <c r="N9" s="272" t="s">
        <v>86</v>
      </c>
      <c r="O9" s="272" t="s">
        <v>106</v>
      </c>
      <c r="P9" s="299" t="str">
        <f>IF(Q9="","",IF(OR(Q9="国",Q9="県",Q9="市町",Q9="組合その他"),"（公立）","（私立）"))</f>
        <v>（公立）</v>
      </c>
      <c r="Q9" s="300" t="s">
        <v>59</v>
      </c>
    </row>
    <row r="10" spans="1:17" s="5" customFormat="1" ht="42" customHeight="1">
      <c r="A10" s="282" t="s">
        <v>1527</v>
      </c>
      <c r="B10" s="366" t="s">
        <v>50</v>
      </c>
      <c r="C10" s="366" t="s">
        <v>385</v>
      </c>
      <c r="D10" s="426" t="s">
        <v>1528</v>
      </c>
      <c r="E10" s="283" t="str">
        <f>M10&amp;N10</f>
        <v>周南市古川町1-17</v>
      </c>
      <c r="F10" s="283" t="s">
        <v>608</v>
      </c>
      <c r="G10" s="284">
        <v>34943</v>
      </c>
      <c r="H10" s="427" t="s">
        <v>21</v>
      </c>
      <c r="I10" s="372" t="s">
        <v>609</v>
      </c>
      <c r="J10" s="417" t="s">
        <v>21</v>
      </c>
      <c r="K10" s="383" t="s">
        <v>88</v>
      </c>
      <c r="L10" s="278" t="s">
        <v>51</v>
      </c>
      <c r="M10" s="278" t="s">
        <v>50</v>
      </c>
      <c r="N10" s="279" t="s">
        <v>87</v>
      </c>
      <c r="O10" s="279" t="s">
        <v>107</v>
      </c>
      <c r="P10" s="309" t="str">
        <f>IF(Q10="","",IF(OR(Q10="国",Q10="県",Q10="市町",Q10="組合その他"),"（公立）","（私立）"))</f>
        <v>（公立）</v>
      </c>
      <c r="Q10" s="281" t="s">
        <v>59</v>
      </c>
    </row>
    <row r="11" spans="1:8" s="5" customFormat="1" ht="12.75">
      <c r="A11" s="4">
        <f>COUNTA(A9:A10)</f>
        <v>2</v>
      </c>
      <c r="H11" s="4">
        <f>SUM(H9:H10)</f>
        <v>0</v>
      </c>
    </row>
    <row r="12" spans="1:14" s="5" customFormat="1" ht="13.5" thickBot="1">
      <c r="A12" s="6" t="s">
        <v>65</v>
      </c>
      <c r="C12" s="8" t="s">
        <v>66</v>
      </c>
      <c r="H12" s="6" t="s">
        <v>67</v>
      </c>
      <c r="N12" s="8" t="s">
        <v>68</v>
      </c>
    </row>
    <row r="13" spans="3:17" s="5" customFormat="1" ht="13.5" thickTop="1">
      <c r="C13" s="9" t="s">
        <v>96</v>
      </c>
      <c r="D13" s="10">
        <f aca="true" t="shared" si="0" ref="D13:D25">COUNTIF($M$9:$M$10,C13)</f>
        <v>0</v>
      </c>
      <c r="N13" s="11"/>
      <c r="O13" s="12" t="s">
        <v>56</v>
      </c>
      <c r="P13" s="12" t="s">
        <v>7</v>
      </c>
      <c r="Q13" s="13" t="s">
        <v>34</v>
      </c>
    </row>
    <row r="14" spans="3:17" s="5" customFormat="1" ht="12.75">
      <c r="C14" s="14" t="s">
        <v>100</v>
      </c>
      <c r="D14" s="15">
        <f t="shared" si="0"/>
        <v>0</v>
      </c>
      <c r="N14" s="839" t="s">
        <v>9</v>
      </c>
      <c r="O14" s="7" t="s">
        <v>57</v>
      </c>
      <c r="P14" s="7">
        <f aca="true" t="shared" si="1" ref="P14:P21">COUNTIF($Q$9:$Q$10,O14)</f>
        <v>0</v>
      </c>
      <c r="Q14" s="17">
        <f aca="true" t="shared" si="2" ref="Q14:Q21">SUMIF($Q$9:$Q$10,O14,$H$9:$H$10)</f>
        <v>0</v>
      </c>
    </row>
    <row r="15" spans="3:17" s="5" customFormat="1" ht="12.75">
      <c r="C15" s="14" t="s">
        <v>69</v>
      </c>
      <c r="D15" s="15">
        <f t="shared" si="0"/>
        <v>0</v>
      </c>
      <c r="N15" s="840"/>
      <c r="O15" s="7" t="s">
        <v>58</v>
      </c>
      <c r="P15" s="7">
        <f t="shared" si="1"/>
        <v>0</v>
      </c>
      <c r="Q15" s="17">
        <f t="shared" si="2"/>
        <v>0</v>
      </c>
    </row>
    <row r="16" spans="3:17" s="5" customFormat="1" ht="12.75">
      <c r="C16" s="14" t="s">
        <v>95</v>
      </c>
      <c r="D16" s="15">
        <f t="shared" si="0"/>
        <v>0</v>
      </c>
      <c r="N16" s="840"/>
      <c r="O16" s="7" t="s">
        <v>59</v>
      </c>
      <c r="P16" s="7">
        <f t="shared" si="1"/>
        <v>2</v>
      </c>
      <c r="Q16" s="17">
        <f t="shared" si="2"/>
        <v>0</v>
      </c>
    </row>
    <row r="17" spans="3:17" s="5" customFormat="1" ht="13.5" thickBot="1">
      <c r="C17" s="14" t="s">
        <v>125</v>
      </c>
      <c r="D17" s="15">
        <f t="shared" si="0"/>
        <v>0</v>
      </c>
      <c r="N17" s="841"/>
      <c r="O17" s="18" t="s">
        <v>60</v>
      </c>
      <c r="P17" s="18">
        <f t="shared" si="1"/>
        <v>0</v>
      </c>
      <c r="Q17" s="19">
        <f t="shared" si="2"/>
        <v>0</v>
      </c>
    </row>
    <row r="18" spans="3:17" s="5" customFormat="1" ht="13.5" thickTop="1">
      <c r="C18" s="14" t="s">
        <v>13</v>
      </c>
      <c r="D18" s="15">
        <f t="shared" si="0"/>
        <v>0</v>
      </c>
      <c r="N18" s="840" t="s">
        <v>10</v>
      </c>
      <c r="O18" s="20" t="s">
        <v>61</v>
      </c>
      <c r="P18" s="20">
        <f t="shared" si="1"/>
        <v>0</v>
      </c>
      <c r="Q18" s="21">
        <f t="shared" si="2"/>
        <v>0</v>
      </c>
    </row>
    <row r="19" spans="3:17" s="5" customFormat="1" ht="12.75">
      <c r="C19" s="14" t="s">
        <v>45</v>
      </c>
      <c r="D19" s="15">
        <f t="shared" si="0"/>
        <v>0</v>
      </c>
      <c r="N19" s="840"/>
      <c r="O19" s="7" t="s">
        <v>62</v>
      </c>
      <c r="P19" s="7">
        <f t="shared" si="1"/>
        <v>0</v>
      </c>
      <c r="Q19" s="17">
        <f t="shared" si="2"/>
        <v>0</v>
      </c>
    </row>
    <row r="20" spans="3:17" s="5" customFormat="1" ht="12.75">
      <c r="C20" s="14" t="s">
        <v>123</v>
      </c>
      <c r="D20" s="15">
        <f t="shared" si="0"/>
        <v>0</v>
      </c>
      <c r="N20" s="840"/>
      <c r="O20" s="7" t="s">
        <v>63</v>
      </c>
      <c r="P20" s="7">
        <f t="shared" si="1"/>
        <v>0</v>
      </c>
      <c r="Q20" s="17">
        <f t="shared" si="2"/>
        <v>0</v>
      </c>
    </row>
    <row r="21" spans="3:17" s="5" customFormat="1" ht="13.5" thickBot="1">
      <c r="C21" s="14" t="s">
        <v>99</v>
      </c>
      <c r="D21" s="15">
        <f t="shared" si="0"/>
        <v>1</v>
      </c>
      <c r="N21" s="842"/>
      <c r="O21" s="22" t="s">
        <v>64</v>
      </c>
      <c r="P21" s="22">
        <f t="shared" si="1"/>
        <v>0</v>
      </c>
      <c r="Q21" s="23">
        <f t="shared" si="2"/>
        <v>0</v>
      </c>
    </row>
    <row r="22" spans="3:17" s="5" customFormat="1" ht="13.5" thickTop="1">
      <c r="C22" s="14" t="s">
        <v>101</v>
      </c>
      <c r="D22" s="15">
        <f t="shared" si="0"/>
        <v>0</v>
      </c>
      <c r="P22" s="2">
        <f>SUM(P14:P21)</f>
        <v>2</v>
      </c>
      <c r="Q22" s="2">
        <f>SUM(Q14:Q21)</f>
        <v>0</v>
      </c>
    </row>
    <row r="23" spans="3:4" s="5" customFormat="1" ht="12.75">
      <c r="C23" s="14" t="s">
        <v>70</v>
      </c>
      <c r="D23" s="15">
        <f t="shared" si="0"/>
        <v>0</v>
      </c>
    </row>
    <row r="24" spans="3:4" s="5" customFormat="1" ht="12.75">
      <c r="C24" s="14" t="s">
        <v>126</v>
      </c>
      <c r="D24" s="15">
        <f t="shared" si="0"/>
        <v>1</v>
      </c>
    </row>
    <row r="25" spans="3:4" s="5" customFormat="1" ht="13.5" thickBot="1">
      <c r="C25" s="16" t="s">
        <v>52</v>
      </c>
      <c r="D25" s="24">
        <f t="shared" si="0"/>
        <v>0</v>
      </c>
    </row>
    <row r="26" spans="1:17" s="4" customFormat="1" ht="13.5" customHeight="1" thickBot="1" thickTop="1">
      <c r="A26" s="5"/>
      <c r="B26" s="5"/>
      <c r="C26" s="25" t="s">
        <v>71</v>
      </c>
      <c r="D26" s="26">
        <f>SUM(D13:D25)</f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4" customFormat="1" ht="13.5" customHeight="1" thickTop="1">
      <c r="A27" s="5"/>
      <c r="B27" s="5"/>
      <c r="C27" s="27" t="s">
        <v>324</v>
      </c>
      <c r="D27" s="28">
        <f aca="true" t="shared" si="3" ref="D27:D35">COUNTIF($M$9:$M$10,C27)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4" customFormat="1" ht="13.5" customHeight="1">
      <c r="A28" s="5"/>
      <c r="B28" s="5"/>
      <c r="C28" s="14" t="s">
        <v>332</v>
      </c>
      <c r="D28" s="15">
        <f t="shared" si="3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4" customFormat="1" ht="13.5" customHeight="1">
      <c r="A29" s="5"/>
      <c r="B29" s="5"/>
      <c r="C29" s="14" t="s">
        <v>325</v>
      </c>
      <c r="D29" s="15">
        <f t="shared" si="3"/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4" customFormat="1" ht="13.5" customHeight="1">
      <c r="A30" s="5"/>
      <c r="B30" s="5"/>
      <c r="C30" s="14" t="s">
        <v>326</v>
      </c>
      <c r="D30" s="15">
        <f t="shared" si="3"/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4" s="5" customFormat="1" ht="12.75">
      <c r="C31" s="14" t="s">
        <v>333</v>
      </c>
      <c r="D31" s="15">
        <f t="shared" si="3"/>
        <v>0</v>
      </c>
    </row>
    <row r="32" spans="3:4" s="5" customFormat="1" ht="12.75">
      <c r="C32" s="14" t="s">
        <v>72</v>
      </c>
      <c r="D32" s="15">
        <f t="shared" si="3"/>
        <v>0</v>
      </c>
    </row>
    <row r="33" spans="3:4" s="5" customFormat="1" ht="12.75">
      <c r="C33" s="14" t="s">
        <v>73</v>
      </c>
      <c r="D33" s="15">
        <f t="shared" si="3"/>
        <v>0</v>
      </c>
    </row>
    <row r="34" spans="3:4" s="5" customFormat="1" ht="12.75">
      <c r="C34" s="14" t="s">
        <v>334</v>
      </c>
      <c r="D34" s="15">
        <f t="shared" si="3"/>
        <v>0</v>
      </c>
    </row>
    <row r="35" spans="3:4" s="5" customFormat="1" ht="13.5" thickBot="1">
      <c r="C35" s="16" t="s">
        <v>74</v>
      </c>
      <c r="D35" s="24">
        <f t="shared" si="3"/>
        <v>0</v>
      </c>
    </row>
    <row r="36" spans="3:4" s="5" customFormat="1" ht="13.5" thickBot="1" thickTop="1">
      <c r="C36" s="25" t="s">
        <v>75</v>
      </c>
      <c r="D36" s="26">
        <f>SUM(D27:D35)</f>
        <v>0</v>
      </c>
    </row>
    <row r="37" spans="3:5" s="5" customFormat="1" ht="13.5" thickBot="1" thickTop="1">
      <c r="C37" s="29" t="s">
        <v>76</v>
      </c>
      <c r="D37" s="30">
        <f>D26+D36</f>
        <v>2</v>
      </c>
      <c r="E37" s="5">
        <f>IF(D37=A11,"","おかしいぞ～？")</f>
      </c>
    </row>
    <row r="38" s="5" customFormat="1" ht="13.5" thickTop="1"/>
  </sheetData>
  <sheetProtection/>
  <autoFilter ref="A8:J10"/>
  <mergeCells count="3">
    <mergeCell ref="N14:N17"/>
    <mergeCell ref="N18:N21"/>
    <mergeCell ref="B4:C4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75" zoomScaleSheetLayoutView="75" zoomScalePageLayoutView="0" workbookViewId="0" topLeftCell="A15">
      <pane xSplit="2" topLeftCell="C1" activePane="topRight" state="frozen"/>
      <selection pane="topLeft" activeCell="D31" sqref="D31"/>
      <selection pane="topRight" activeCell="O9" activeCellId="2" sqref="A9:A23 K9:K23 O9:O23"/>
    </sheetView>
  </sheetViews>
  <sheetFormatPr defaultColWidth="39.375" defaultRowHeight="13.5"/>
  <cols>
    <col min="1" max="3" width="16.25390625" style="52" customWidth="1"/>
    <col min="4" max="4" width="11.25390625" style="52" customWidth="1"/>
    <col min="5" max="5" width="15.00390625" style="52" customWidth="1"/>
    <col min="6" max="6" width="5.625" style="52" customWidth="1"/>
    <col min="7" max="7" width="11.875" style="52" customWidth="1"/>
    <col min="8" max="8" width="5.625" style="52" hidden="1" customWidth="1"/>
    <col min="9" max="9" width="8.125" style="52" customWidth="1"/>
    <col min="10" max="10" width="11.875" style="52" customWidth="1"/>
    <col min="11" max="11" width="7.375" style="52" bestFit="1" customWidth="1"/>
    <col min="12" max="13" width="10.375" style="52" bestFit="1" customWidth="1"/>
    <col min="14" max="14" width="18.875" style="52" bestFit="1" customWidth="1"/>
    <col min="15" max="15" width="30.25390625" style="52" customWidth="1"/>
    <col min="16" max="16" width="9.625" style="52" customWidth="1"/>
    <col min="17" max="17" width="12.125" style="52" customWidth="1"/>
    <col min="18" max="18" width="12.625" style="52" customWidth="1"/>
    <col min="19" max="16384" width="39.375" style="52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5" t="s">
        <v>821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45" t="str">
        <f>"〔施設"&amp;C5&amp;"（公立"&amp;C6&amp;"、"&amp;"私立"&amp;C7&amp;"）〕"</f>
        <v>〔施設15（公立8、私立7）〕</v>
      </c>
      <c r="C4" s="846"/>
      <c r="D4" s="50"/>
      <c r="E4" s="50">
        <f>IF(H24=E5,"","おかしいぞ～？")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15</v>
      </c>
      <c r="D5" s="144"/>
      <c r="E5" s="1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COUNTIF($P$9:$P$23,B6)</f>
        <v>8</v>
      </c>
      <c r="D6" s="144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COUNTIF($P$9:$P$23,B7)</f>
        <v>7</v>
      </c>
      <c r="D7" s="144"/>
      <c r="E7" s="14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7" t="s">
        <v>31</v>
      </c>
      <c r="K8" s="102" t="s">
        <v>32</v>
      </c>
      <c r="L8" s="103" t="s">
        <v>296</v>
      </c>
      <c r="M8" s="103" t="s">
        <v>297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42" customHeight="1">
      <c r="A9" s="368" t="s">
        <v>404</v>
      </c>
      <c r="B9" s="369" t="s">
        <v>405</v>
      </c>
      <c r="C9" s="369" t="s">
        <v>405</v>
      </c>
      <c r="D9" s="369" t="s">
        <v>1135</v>
      </c>
      <c r="E9" s="370" t="str">
        <f>M9&amp;N9</f>
        <v>下関市貴船町3丁目4-1</v>
      </c>
      <c r="F9" s="370" t="s">
        <v>389</v>
      </c>
      <c r="G9" s="371">
        <v>27881</v>
      </c>
      <c r="H9" s="425" t="s">
        <v>21</v>
      </c>
      <c r="I9" s="373" t="s">
        <v>610</v>
      </c>
      <c r="J9" s="411"/>
      <c r="K9" s="381" t="s">
        <v>91</v>
      </c>
      <c r="L9" s="296" t="s">
        <v>36</v>
      </c>
      <c r="M9" s="296" t="s">
        <v>35</v>
      </c>
      <c r="N9" s="272" t="s">
        <v>300</v>
      </c>
      <c r="O9" s="272" t="s">
        <v>108</v>
      </c>
      <c r="P9" s="299" t="str">
        <f>IF(Q9="","",IF(OR(Q9="国",Q9="県",Q9="市町",Q9="組合その他"),"（公立）","（私立）"))</f>
        <v>（私立）</v>
      </c>
      <c r="Q9" s="300" t="s">
        <v>61</v>
      </c>
    </row>
    <row r="10" spans="1:17" s="5" customFormat="1" ht="42" customHeight="1">
      <c r="A10" s="301" t="s">
        <v>406</v>
      </c>
      <c r="B10" s="286" t="s">
        <v>37</v>
      </c>
      <c r="C10" s="286" t="s">
        <v>731</v>
      </c>
      <c r="D10" s="286" t="s">
        <v>386</v>
      </c>
      <c r="E10" s="289" t="str">
        <f aca="true" t="shared" si="0" ref="E10:E23">M10&amp;N10</f>
        <v>宇部市琴芝町2丁目4番20号</v>
      </c>
      <c r="F10" s="289" t="s">
        <v>390</v>
      </c>
      <c r="G10" s="294">
        <v>27052</v>
      </c>
      <c r="H10" s="377" t="s">
        <v>21</v>
      </c>
      <c r="I10" s="338" t="s">
        <v>611</v>
      </c>
      <c r="J10" s="404" t="s">
        <v>21</v>
      </c>
      <c r="K10" s="382" t="s">
        <v>91</v>
      </c>
      <c r="L10" s="280" t="s">
        <v>38</v>
      </c>
      <c r="M10" s="280" t="s">
        <v>37</v>
      </c>
      <c r="N10" s="273" t="s">
        <v>301</v>
      </c>
      <c r="O10" s="273" t="s">
        <v>109</v>
      </c>
      <c r="P10" s="306" t="str">
        <f aca="true" t="shared" si="1" ref="P10:P23">IF(Q10="","",IF(OR(Q10="国",Q10="県",Q10="市町",Q10="組合その他"),"（公立）","（私立）"))</f>
        <v>（公立）</v>
      </c>
      <c r="Q10" s="307" t="s">
        <v>59</v>
      </c>
    </row>
    <row r="11" spans="1:17" s="5" customFormat="1" ht="42" customHeight="1">
      <c r="A11" s="301" t="s">
        <v>387</v>
      </c>
      <c r="B11" s="286" t="s">
        <v>407</v>
      </c>
      <c r="C11" s="286" t="s">
        <v>407</v>
      </c>
      <c r="D11" s="286" t="s">
        <v>851</v>
      </c>
      <c r="E11" s="289" t="str">
        <f t="shared" si="0"/>
        <v>山口市大手町9番6号</v>
      </c>
      <c r="F11" s="289" t="s">
        <v>391</v>
      </c>
      <c r="G11" s="294">
        <v>27467</v>
      </c>
      <c r="H11" s="377" t="s">
        <v>21</v>
      </c>
      <c r="I11" s="338" t="s">
        <v>612</v>
      </c>
      <c r="J11" s="404" t="s">
        <v>21</v>
      </c>
      <c r="K11" s="382" t="s">
        <v>91</v>
      </c>
      <c r="L11" s="280" t="s">
        <v>40</v>
      </c>
      <c r="M11" s="280" t="s">
        <v>39</v>
      </c>
      <c r="N11" s="273" t="s">
        <v>335</v>
      </c>
      <c r="O11" s="273" t="s">
        <v>388</v>
      </c>
      <c r="P11" s="306" t="str">
        <f t="shared" si="1"/>
        <v>（私立）</v>
      </c>
      <c r="Q11" s="307" t="s">
        <v>61</v>
      </c>
    </row>
    <row r="12" spans="1:17" s="5" customFormat="1" ht="42" customHeight="1">
      <c r="A12" s="301" t="s">
        <v>1529</v>
      </c>
      <c r="B12" s="286" t="s">
        <v>1530</v>
      </c>
      <c r="C12" s="286" t="s">
        <v>1530</v>
      </c>
      <c r="D12" s="286" t="s">
        <v>1531</v>
      </c>
      <c r="E12" s="289" t="str">
        <f t="shared" si="0"/>
        <v>山口市堂の前町1番5号</v>
      </c>
      <c r="F12" s="289" t="s">
        <v>392</v>
      </c>
      <c r="G12" s="294">
        <v>30834</v>
      </c>
      <c r="H12" s="377" t="s">
        <v>21</v>
      </c>
      <c r="I12" s="338" t="s">
        <v>613</v>
      </c>
      <c r="J12" s="404" t="s">
        <v>21</v>
      </c>
      <c r="K12" s="382" t="s">
        <v>91</v>
      </c>
      <c r="L12" s="280" t="s">
        <v>40</v>
      </c>
      <c r="M12" s="280" t="s">
        <v>39</v>
      </c>
      <c r="N12" s="273" t="s">
        <v>302</v>
      </c>
      <c r="O12" s="273" t="s">
        <v>110</v>
      </c>
      <c r="P12" s="306" t="str">
        <f t="shared" si="1"/>
        <v>（私立）</v>
      </c>
      <c r="Q12" s="307" t="s">
        <v>61</v>
      </c>
    </row>
    <row r="13" spans="1:17" s="5" customFormat="1" ht="42" customHeight="1">
      <c r="A13" s="301" t="s">
        <v>522</v>
      </c>
      <c r="B13" s="286" t="s">
        <v>408</v>
      </c>
      <c r="C13" s="286" t="s">
        <v>408</v>
      </c>
      <c r="D13" s="286" t="s">
        <v>904</v>
      </c>
      <c r="E13" s="289" t="str">
        <f t="shared" si="0"/>
        <v>山口市阿知須2743番地</v>
      </c>
      <c r="F13" s="289" t="s">
        <v>393</v>
      </c>
      <c r="G13" s="294">
        <v>32121</v>
      </c>
      <c r="H13" s="377" t="s">
        <v>21</v>
      </c>
      <c r="I13" s="338" t="s">
        <v>614</v>
      </c>
      <c r="J13" s="404" t="s">
        <v>21</v>
      </c>
      <c r="K13" s="382" t="s">
        <v>91</v>
      </c>
      <c r="L13" s="280">
        <v>35203</v>
      </c>
      <c r="M13" s="280" t="s">
        <v>39</v>
      </c>
      <c r="N13" s="273" t="s">
        <v>89</v>
      </c>
      <c r="O13" s="273" t="s">
        <v>92</v>
      </c>
      <c r="P13" s="306" t="str">
        <f t="shared" si="1"/>
        <v>（私立）</v>
      </c>
      <c r="Q13" s="307" t="s">
        <v>61</v>
      </c>
    </row>
    <row r="14" spans="1:17" s="5" customFormat="1" ht="42" customHeight="1">
      <c r="A14" s="301" t="s">
        <v>409</v>
      </c>
      <c r="B14" s="286" t="s">
        <v>95</v>
      </c>
      <c r="C14" s="286" t="s">
        <v>410</v>
      </c>
      <c r="D14" s="286" t="s">
        <v>1532</v>
      </c>
      <c r="E14" s="289" t="str">
        <f t="shared" si="0"/>
        <v>萩市大字江向356番地3</v>
      </c>
      <c r="F14" s="289" t="s">
        <v>394</v>
      </c>
      <c r="G14" s="294">
        <v>26147</v>
      </c>
      <c r="H14" s="377" t="s">
        <v>21</v>
      </c>
      <c r="I14" s="338" t="s">
        <v>615</v>
      </c>
      <c r="J14" s="404" t="s">
        <v>21</v>
      </c>
      <c r="K14" s="382" t="s">
        <v>91</v>
      </c>
      <c r="L14" s="280" t="s">
        <v>42</v>
      </c>
      <c r="M14" s="280" t="s">
        <v>41</v>
      </c>
      <c r="N14" s="273" t="s">
        <v>295</v>
      </c>
      <c r="O14" s="273" t="s">
        <v>1533</v>
      </c>
      <c r="P14" s="306" t="str">
        <f t="shared" si="1"/>
        <v>（公立）</v>
      </c>
      <c r="Q14" s="307" t="s">
        <v>59</v>
      </c>
    </row>
    <row r="15" spans="1:17" s="5" customFormat="1" ht="42" customHeight="1">
      <c r="A15" s="301" t="s">
        <v>1534</v>
      </c>
      <c r="B15" s="286" t="s">
        <v>23</v>
      </c>
      <c r="C15" s="286" t="s">
        <v>1535</v>
      </c>
      <c r="D15" s="286" t="s">
        <v>1536</v>
      </c>
      <c r="E15" s="289" t="str">
        <f t="shared" si="0"/>
        <v>防府市緑町1丁目9番2号</v>
      </c>
      <c r="F15" s="289" t="s">
        <v>395</v>
      </c>
      <c r="G15" s="294">
        <v>26451</v>
      </c>
      <c r="H15" s="377" t="s">
        <v>21</v>
      </c>
      <c r="I15" s="338" t="s">
        <v>616</v>
      </c>
      <c r="J15" s="404" t="s">
        <v>21</v>
      </c>
      <c r="K15" s="382" t="s">
        <v>91</v>
      </c>
      <c r="L15" s="280" t="s">
        <v>22</v>
      </c>
      <c r="M15" s="280" t="s">
        <v>23</v>
      </c>
      <c r="N15" s="273" t="s">
        <v>303</v>
      </c>
      <c r="O15" s="273" t="s">
        <v>111</v>
      </c>
      <c r="P15" s="306" t="str">
        <f t="shared" si="1"/>
        <v>（公立）</v>
      </c>
      <c r="Q15" s="307" t="s">
        <v>59</v>
      </c>
    </row>
    <row r="16" spans="1:17" s="5" customFormat="1" ht="42" customHeight="1">
      <c r="A16" s="301" t="s">
        <v>1537</v>
      </c>
      <c r="B16" s="286" t="s">
        <v>1538</v>
      </c>
      <c r="C16" s="286" t="s">
        <v>1538</v>
      </c>
      <c r="D16" s="286" t="s">
        <v>1539</v>
      </c>
      <c r="E16" s="289" t="str">
        <f t="shared" si="0"/>
        <v>下松市末武下617番地2</v>
      </c>
      <c r="F16" s="289" t="s">
        <v>396</v>
      </c>
      <c r="G16" s="294" t="s">
        <v>278</v>
      </c>
      <c r="H16" s="377" t="s">
        <v>21</v>
      </c>
      <c r="I16" s="338" t="s">
        <v>617</v>
      </c>
      <c r="J16" s="404" t="s">
        <v>21</v>
      </c>
      <c r="K16" s="382" t="s">
        <v>91</v>
      </c>
      <c r="L16" s="280" t="s">
        <v>44</v>
      </c>
      <c r="M16" s="280" t="s">
        <v>43</v>
      </c>
      <c r="N16" s="273" t="s">
        <v>336</v>
      </c>
      <c r="O16" s="273" t="s">
        <v>112</v>
      </c>
      <c r="P16" s="306" t="str">
        <f t="shared" si="1"/>
        <v>（私立）</v>
      </c>
      <c r="Q16" s="307" t="s">
        <v>61</v>
      </c>
    </row>
    <row r="17" spans="1:17" s="5" customFormat="1" ht="42" customHeight="1">
      <c r="A17" s="301" t="s">
        <v>411</v>
      </c>
      <c r="B17" s="286" t="s">
        <v>25</v>
      </c>
      <c r="C17" s="286" t="s">
        <v>412</v>
      </c>
      <c r="D17" s="286" t="s">
        <v>905</v>
      </c>
      <c r="E17" s="289" t="str">
        <f t="shared" si="0"/>
        <v>岩国市麻里布町7-1-2</v>
      </c>
      <c r="F17" s="289" t="s">
        <v>397</v>
      </c>
      <c r="G17" s="294">
        <v>30049</v>
      </c>
      <c r="H17" s="377" t="s">
        <v>21</v>
      </c>
      <c r="I17" s="338" t="s">
        <v>618</v>
      </c>
      <c r="J17" s="404" t="s">
        <v>21</v>
      </c>
      <c r="K17" s="382" t="s">
        <v>91</v>
      </c>
      <c r="L17" s="280" t="s">
        <v>24</v>
      </c>
      <c r="M17" s="280" t="s">
        <v>25</v>
      </c>
      <c r="N17" s="273" t="s">
        <v>304</v>
      </c>
      <c r="O17" s="273" t="s">
        <v>113</v>
      </c>
      <c r="P17" s="306" t="str">
        <f t="shared" si="1"/>
        <v>（公立）</v>
      </c>
      <c r="Q17" s="307" t="s">
        <v>59</v>
      </c>
    </row>
    <row r="18" spans="1:17" s="5" customFormat="1" ht="42" customHeight="1">
      <c r="A18" s="301" t="s">
        <v>413</v>
      </c>
      <c r="B18" s="286" t="s">
        <v>46</v>
      </c>
      <c r="C18" s="286" t="s">
        <v>123</v>
      </c>
      <c r="D18" s="286" t="s">
        <v>906</v>
      </c>
      <c r="E18" s="289" t="str">
        <f t="shared" si="0"/>
        <v>光市光井2丁目2-1</v>
      </c>
      <c r="F18" s="289" t="s">
        <v>398</v>
      </c>
      <c r="G18" s="294">
        <v>36982</v>
      </c>
      <c r="H18" s="377" t="s">
        <v>21</v>
      </c>
      <c r="I18" s="338" t="s">
        <v>619</v>
      </c>
      <c r="J18" s="404" t="s">
        <v>21</v>
      </c>
      <c r="K18" s="382" t="s">
        <v>91</v>
      </c>
      <c r="L18" s="280" t="s">
        <v>47</v>
      </c>
      <c r="M18" s="280" t="s">
        <v>46</v>
      </c>
      <c r="N18" s="273" t="s">
        <v>509</v>
      </c>
      <c r="O18" s="273" t="s">
        <v>114</v>
      </c>
      <c r="P18" s="306" t="str">
        <f t="shared" si="1"/>
        <v>（公立）</v>
      </c>
      <c r="Q18" s="307" t="s">
        <v>59</v>
      </c>
    </row>
    <row r="19" spans="1:17" s="5" customFormat="1" ht="42" customHeight="1">
      <c r="A19" s="301" t="s">
        <v>5</v>
      </c>
      <c r="B19" s="286" t="s">
        <v>99</v>
      </c>
      <c r="C19" s="286" t="s">
        <v>414</v>
      </c>
      <c r="D19" s="286" t="s">
        <v>1540</v>
      </c>
      <c r="E19" s="289" t="str">
        <f t="shared" si="0"/>
        <v>長門市日置上5914番地3</v>
      </c>
      <c r="F19" s="289" t="s">
        <v>399</v>
      </c>
      <c r="G19" s="294">
        <v>37347</v>
      </c>
      <c r="H19" s="377"/>
      <c r="I19" s="338" t="s">
        <v>620</v>
      </c>
      <c r="J19" s="404"/>
      <c r="K19" s="382" t="s">
        <v>91</v>
      </c>
      <c r="L19" s="280" t="s">
        <v>97</v>
      </c>
      <c r="M19" s="280" t="s">
        <v>99</v>
      </c>
      <c r="N19" s="273" t="s">
        <v>127</v>
      </c>
      <c r="O19" s="273" t="s">
        <v>1541</v>
      </c>
      <c r="P19" s="306" t="str">
        <f t="shared" si="1"/>
        <v>（公立）</v>
      </c>
      <c r="Q19" s="307" t="s">
        <v>59</v>
      </c>
    </row>
    <row r="20" spans="1:17" s="5" customFormat="1" ht="42" customHeight="1">
      <c r="A20" s="301" t="s">
        <v>523</v>
      </c>
      <c r="B20" s="286" t="s">
        <v>524</v>
      </c>
      <c r="C20" s="286" t="s">
        <v>524</v>
      </c>
      <c r="D20" s="286" t="s">
        <v>131</v>
      </c>
      <c r="E20" s="289" t="str">
        <f t="shared" si="0"/>
        <v>柳井市南町三丁目9番2号</v>
      </c>
      <c r="F20" s="289" t="s">
        <v>400</v>
      </c>
      <c r="G20" s="294">
        <v>33695</v>
      </c>
      <c r="H20" s="377" t="s">
        <v>21</v>
      </c>
      <c r="I20" s="338" t="s">
        <v>621</v>
      </c>
      <c r="J20" s="404" t="s">
        <v>21</v>
      </c>
      <c r="K20" s="382" t="s">
        <v>91</v>
      </c>
      <c r="L20" s="280" t="s">
        <v>49</v>
      </c>
      <c r="M20" s="280" t="s">
        <v>48</v>
      </c>
      <c r="N20" s="273" t="s">
        <v>305</v>
      </c>
      <c r="O20" s="273" t="s">
        <v>115</v>
      </c>
      <c r="P20" s="306" t="str">
        <f t="shared" si="1"/>
        <v>（私立）</v>
      </c>
      <c r="Q20" s="307" t="s">
        <v>61</v>
      </c>
    </row>
    <row r="21" spans="1:17" s="5" customFormat="1" ht="42" customHeight="1">
      <c r="A21" s="301" t="s">
        <v>1542</v>
      </c>
      <c r="B21" s="286" t="s">
        <v>50</v>
      </c>
      <c r="C21" s="286" t="s">
        <v>1543</v>
      </c>
      <c r="D21" s="286" t="s">
        <v>1544</v>
      </c>
      <c r="E21" s="289" t="str">
        <f t="shared" si="0"/>
        <v>周南市速玉町3番17号</v>
      </c>
      <c r="F21" s="289" t="s">
        <v>401</v>
      </c>
      <c r="G21" s="294">
        <v>30072</v>
      </c>
      <c r="H21" s="377" t="s">
        <v>21</v>
      </c>
      <c r="I21" s="338" t="s">
        <v>622</v>
      </c>
      <c r="J21" s="404" t="s">
        <v>21</v>
      </c>
      <c r="K21" s="382" t="s">
        <v>91</v>
      </c>
      <c r="L21" s="280" t="s">
        <v>51</v>
      </c>
      <c r="M21" s="280" t="s">
        <v>50</v>
      </c>
      <c r="N21" s="273" t="s">
        <v>306</v>
      </c>
      <c r="O21" s="273" t="s">
        <v>116</v>
      </c>
      <c r="P21" s="306" t="str">
        <f t="shared" si="1"/>
        <v>（公立）</v>
      </c>
      <c r="Q21" s="307" t="s">
        <v>59</v>
      </c>
    </row>
    <row r="22" spans="1:17" s="5" customFormat="1" ht="42" customHeight="1">
      <c r="A22" s="301" t="s">
        <v>1545</v>
      </c>
      <c r="B22" s="286" t="s">
        <v>416</v>
      </c>
      <c r="C22" s="286" t="s">
        <v>415</v>
      </c>
      <c r="D22" s="375" t="s">
        <v>816</v>
      </c>
      <c r="E22" s="289" t="str">
        <f>M22&amp;N22</f>
        <v>山陽小野田市大字鴨庄92</v>
      </c>
      <c r="F22" s="289" t="s">
        <v>402</v>
      </c>
      <c r="G22" s="294">
        <v>27460</v>
      </c>
      <c r="H22" s="377" t="s">
        <v>21</v>
      </c>
      <c r="I22" s="338" t="s">
        <v>623</v>
      </c>
      <c r="J22" s="404" t="s">
        <v>21</v>
      </c>
      <c r="K22" s="382" t="s">
        <v>91</v>
      </c>
      <c r="L22" s="280">
        <v>35216</v>
      </c>
      <c r="M22" s="280" t="s">
        <v>52</v>
      </c>
      <c r="N22" s="273" t="s">
        <v>90</v>
      </c>
      <c r="O22" s="273" t="s">
        <v>117</v>
      </c>
      <c r="P22" s="306" t="str">
        <f>IF(Q22="","",IF(OR(Q22="国",Q22="県",Q22="市町",Q22="組合その他"),"（公立）","（私立）"))</f>
        <v>（私立）</v>
      </c>
      <c r="Q22" s="307" t="s">
        <v>61</v>
      </c>
    </row>
    <row r="23" spans="1:17" s="5" customFormat="1" ht="42" customHeight="1">
      <c r="A23" s="282" t="s">
        <v>6</v>
      </c>
      <c r="B23" s="366" t="s">
        <v>102</v>
      </c>
      <c r="C23" s="366" t="s">
        <v>415</v>
      </c>
      <c r="D23" s="366" t="s">
        <v>1546</v>
      </c>
      <c r="E23" s="283" t="str">
        <f t="shared" si="0"/>
        <v>山陽小野田市千代町一丁目2-28</v>
      </c>
      <c r="F23" s="283" t="s">
        <v>403</v>
      </c>
      <c r="G23" s="284">
        <v>28104</v>
      </c>
      <c r="H23" s="427" t="s">
        <v>21</v>
      </c>
      <c r="I23" s="372" t="s">
        <v>624</v>
      </c>
      <c r="J23" s="417" t="s">
        <v>21</v>
      </c>
      <c r="K23" s="383" t="s">
        <v>91</v>
      </c>
      <c r="L23" s="278">
        <v>35216</v>
      </c>
      <c r="M23" s="278" t="s">
        <v>52</v>
      </c>
      <c r="N23" s="279" t="s">
        <v>307</v>
      </c>
      <c r="O23" s="279" t="s">
        <v>93</v>
      </c>
      <c r="P23" s="309" t="str">
        <f t="shared" si="1"/>
        <v>（公立）</v>
      </c>
      <c r="Q23" s="281" t="s">
        <v>59</v>
      </c>
    </row>
    <row r="24" spans="1:8" ht="12.75">
      <c r="A24" s="53">
        <f>COUNTA(A9:A23)</f>
        <v>15</v>
      </c>
      <c r="H24" s="53">
        <f>SUM(H9:H23)</f>
        <v>0</v>
      </c>
    </row>
    <row r="25" spans="1:14" ht="13.5" thickBot="1">
      <c r="A25" s="72" t="s">
        <v>65</v>
      </c>
      <c r="C25" s="73" t="s">
        <v>66</v>
      </c>
      <c r="H25" s="72" t="s">
        <v>67</v>
      </c>
      <c r="N25" s="73" t="s">
        <v>68</v>
      </c>
    </row>
    <row r="26" spans="3:17" ht="13.5" thickTop="1">
      <c r="C26" s="74" t="s">
        <v>96</v>
      </c>
      <c r="D26" s="75">
        <f aca="true" t="shared" si="2" ref="D26:D38">COUNTIF($M$9:$M$23,C26)</f>
        <v>1</v>
      </c>
      <c r="N26" s="76"/>
      <c r="O26" s="77" t="s">
        <v>56</v>
      </c>
      <c r="P26" s="77" t="s">
        <v>7</v>
      </c>
      <c r="Q26" s="78" t="s">
        <v>34</v>
      </c>
    </row>
    <row r="27" spans="3:17" ht="12.75">
      <c r="C27" s="79" t="s">
        <v>100</v>
      </c>
      <c r="D27" s="80">
        <f t="shared" si="2"/>
        <v>1</v>
      </c>
      <c r="N27" s="834" t="s">
        <v>9</v>
      </c>
      <c r="O27" s="81" t="s">
        <v>57</v>
      </c>
      <c r="P27" s="81">
        <f>COUNTIF($Q$9:$Q$23,O27)</f>
        <v>0</v>
      </c>
      <c r="Q27" s="82">
        <f aca="true" t="shared" si="3" ref="Q27:Q34">SUMIF($Q$9:$Q$23,O27,$H$9:$H$23)</f>
        <v>0</v>
      </c>
    </row>
    <row r="28" spans="3:17" ht="12.75">
      <c r="C28" s="79" t="s">
        <v>69</v>
      </c>
      <c r="D28" s="80">
        <f t="shared" si="2"/>
        <v>3</v>
      </c>
      <c r="N28" s="835"/>
      <c r="O28" s="81" t="s">
        <v>58</v>
      </c>
      <c r="P28" s="81">
        <f aca="true" t="shared" si="4" ref="P28:P34">COUNTIF($Q$9:$Q$23,O28)</f>
        <v>0</v>
      </c>
      <c r="Q28" s="82">
        <f t="shared" si="3"/>
        <v>0</v>
      </c>
    </row>
    <row r="29" spans="3:17" ht="12.75">
      <c r="C29" s="79" t="s">
        <v>95</v>
      </c>
      <c r="D29" s="80">
        <f t="shared" si="2"/>
        <v>1</v>
      </c>
      <c r="N29" s="835"/>
      <c r="O29" s="81" t="s">
        <v>59</v>
      </c>
      <c r="P29" s="81">
        <f t="shared" si="4"/>
        <v>8</v>
      </c>
      <c r="Q29" s="82">
        <f t="shared" si="3"/>
        <v>0</v>
      </c>
    </row>
    <row r="30" spans="3:17" ht="13.5" thickBot="1">
      <c r="C30" s="79" t="s">
        <v>125</v>
      </c>
      <c r="D30" s="80">
        <f t="shared" si="2"/>
        <v>1</v>
      </c>
      <c r="N30" s="836"/>
      <c r="O30" s="83" t="s">
        <v>60</v>
      </c>
      <c r="P30" s="83">
        <f t="shared" si="4"/>
        <v>0</v>
      </c>
      <c r="Q30" s="84">
        <f t="shared" si="3"/>
        <v>0</v>
      </c>
    </row>
    <row r="31" spans="3:17" ht="13.5" thickTop="1">
      <c r="C31" s="79" t="s">
        <v>13</v>
      </c>
      <c r="D31" s="80">
        <f t="shared" si="2"/>
        <v>1</v>
      </c>
      <c r="N31" s="835" t="s">
        <v>10</v>
      </c>
      <c r="O31" s="85" t="s">
        <v>61</v>
      </c>
      <c r="P31" s="85">
        <f t="shared" si="4"/>
        <v>7</v>
      </c>
      <c r="Q31" s="86">
        <f t="shared" si="3"/>
        <v>0</v>
      </c>
    </row>
    <row r="32" spans="3:17" ht="12.75">
      <c r="C32" s="79" t="s">
        <v>45</v>
      </c>
      <c r="D32" s="80">
        <f t="shared" si="2"/>
        <v>1</v>
      </c>
      <c r="N32" s="835"/>
      <c r="O32" s="81" t="s">
        <v>62</v>
      </c>
      <c r="P32" s="81">
        <f t="shared" si="4"/>
        <v>0</v>
      </c>
      <c r="Q32" s="82">
        <f t="shared" si="3"/>
        <v>0</v>
      </c>
    </row>
    <row r="33" spans="3:17" ht="12.75">
      <c r="C33" s="79" t="s">
        <v>123</v>
      </c>
      <c r="D33" s="80">
        <f t="shared" si="2"/>
        <v>1</v>
      </c>
      <c r="N33" s="835"/>
      <c r="O33" s="81" t="s">
        <v>63</v>
      </c>
      <c r="P33" s="81">
        <f t="shared" si="4"/>
        <v>0</v>
      </c>
      <c r="Q33" s="82">
        <f t="shared" si="3"/>
        <v>0</v>
      </c>
    </row>
    <row r="34" spans="3:17" ht="13.5" thickBot="1">
      <c r="C34" s="79" t="s">
        <v>99</v>
      </c>
      <c r="D34" s="80">
        <f t="shared" si="2"/>
        <v>1</v>
      </c>
      <c r="N34" s="837"/>
      <c r="O34" s="87" t="s">
        <v>64</v>
      </c>
      <c r="P34" s="87">
        <f t="shared" si="4"/>
        <v>0</v>
      </c>
      <c r="Q34" s="88">
        <f t="shared" si="3"/>
        <v>0</v>
      </c>
    </row>
    <row r="35" spans="3:17" ht="13.5" thickTop="1">
      <c r="C35" s="79" t="s">
        <v>101</v>
      </c>
      <c r="D35" s="80">
        <f t="shared" si="2"/>
        <v>1</v>
      </c>
      <c r="P35" s="89">
        <f>SUM(P27:P34)</f>
        <v>15</v>
      </c>
      <c r="Q35" s="89">
        <f>SUM(Q27:Q34)</f>
        <v>0</v>
      </c>
    </row>
    <row r="36" spans="3:4" ht="12.75">
      <c r="C36" s="79" t="s">
        <v>70</v>
      </c>
      <c r="D36" s="80">
        <f t="shared" si="2"/>
        <v>0</v>
      </c>
    </row>
    <row r="37" spans="3:4" ht="12.75">
      <c r="C37" s="79" t="s">
        <v>126</v>
      </c>
      <c r="D37" s="80">
        <f t="shared" si="2"/>
        <v>1</v>
      </c>
    </row>
    <row r="38" spans="3:4" ht="13.5" thickBot="1">
      <c r="C38" s="90" t="s">
        <v>52</v>
      </c>
      <c r="D38" s="91">
        <f t="shared" si="2"/>
        <v>2</v>
      </c>
    </row>
    <row r="39" spans="3:4" ht="13.5" thickBot="1" thickTop="1">
      <c r="C39" s="92" t="s">
        <v>71</v>
      </c>
      <c r="D39" s="93">
        <f>SUM(D26:D38)</f>
        <v>15</v>
      </c>
    </row>
    <row r="40" spans="3:4" ht="13.5" thickTop="1">
      <c r="C40" s="94" t="s">
        <v>324</v>
      </c>
      <c r="D40" s="95">
        <f aca="true" t="shared" si="5" ref="D40:D48">COUNTIF($M$9:$M$23,C40)</f>
        <v>0</v>
      </c>
    </row>
    <row r="41" spans="3:4" ht="12.75">
      <c r="C41" s="79" t="s">
        <v>332</v>
      </c>
      <c r="D41" s="80">
        <f t="shared" si="5"/>
        <v>0</v>
      </c>
    </row>
    <row r="42" spans="3:4" ht="12.75">
      <c r="C42" s="79" t="s">
        <v>325</v>
      </c>
      <c r="D42" s="80">
        <f t="shared" si="5"/>
        <v>0</v>
      </c>
    </row>
    <row r="43" spans="3:4" ht="12.75">
      <c r="C43" s="79" t="s">
        <v>326</v>
      </c>
      <c r="D43" s="80">
        <f t="shared" si="5"/>
        <v>0</v>
      </c>
    </row>
    <row r="44" spans="3:4" ht="12.75">
      <c r="C44" s="79" t="s">
        <v>333</v>
      </c>
      <c r="D44" s="80">
        <f t="shared" si="5"/>
        <v>0</v>
      </c>
    </row>
    <row r="45" spans="3:4" ht="12.75">
      <c r="C45" s="79" t="s">
        <v>72</v>
      </c>
      <c r="D45" s="80">
        <f t="shared" si="5"/>
        <v>0</v>
      </c>
    </row>
    <row r="46" spans="3:4" ht="12.75">
      <c r="C46" s="79" t="s">
        <v>73</v>
      </c>
      <c r="D46" s="80">
        <f t="shared" si="5"/>
        <v>0</v>
      </c>
    </row>
    <row r="47" spans="3:4" ht="12.75">
      <c r="C47" s="79" t="s">
        <v>334</v>
      </c>
      <c r="D47" s="80">
        <f t="shared" si="5"/>
        <v>0</v>
      </c>
    </row>
    <row r="48" spans="3:4" ht="13.5" thickBot="1">
      <c r="C48" s="90" t="s">
        <v>74</v>
      </c>
      <c r="D48" s="91">
        <f t="shared" si="5"/>
        <v>0</v>
      </c>
    </row>
    <row r="49" spans="3:4" ht="13.5" thickBot="1" thickTop="1">
      <c r="C49" s="92" t="s">
        <v>75</v>
      </c>
      <c r="D49" s="93">
        <f>SUM(D40:D48)</f>
        <v>0</v>
      </c>
    </row>
    <row r="50" spans="3:5" ht="13.5" thickBot="1" thickTop="1">
      <c r="C50" s="96" t="s">
        <v>76</v>
      </c>
      <c r="D50" s="97">
        <f>D39+D49</f>
        <v>15</v>
      </c>
      <c r="E50" s="52">
        <f>IF(D50=A24,"","おかしいぞ～？")</f>
      </c>
    </row>
    <row r="51" ht="13.5" thickTop="1"/>
  </sheetData>
  <sheetProtection/>
  <autoFilter ref="A8:J23"/>
  <mergeCells count="3">
    <mergeCell ref="N27:N30"/>
    <mergeCell ref="N31:N34"/>
    <mergeCell ref="B4:C4"/>
  </mergeCells>
  <dataValidations count="1">
    <dataValidation type="list" allowBlank="1" showInputMessage="1" showErrorMessage="1" sqref="Q9:Q2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view="pageBreakPreview" zoomScale="80" zoomScaleSheetLayoutView="80" zoomScalePageLayoutView="0" workbookViewId="0" topLeftCell="A1">
      <selection activeCell="K9" activeCellId="2" sqref="A9 G9 K9"/>
    </sheetView>
  </sheetViews>
  <sheetFormatPr defaultColWidth="39.375" defaultRowHeight="13.5"/>
  <cols>
    <col min="1" max="3" width="22.375" style="1" customWidth="1"/>
    <col min="4" max="4" width="15.375" style="1" customWidth="1"/>
    <col min="5" max="5" width="10.625" style="1" customWidth="1"/>
    <col min="6" max="6" width="11.875" style="1" customWidth="1"/>
    <col min="7" max="7" width="9.75390625" style="1" bestFit="1" customWidth="1"/>
    <col min="8" max="8" width="10.375" style="1" bestFit="1" customWidth="1"/>
    <col min="9" max="9" width="7.375" style="1" bestFit="1" customWidth="1"/>
    <col min="10" max="10" width="18.875" style="1" bestFit="1" customWidth="1"/>
    <col min="11" max="11" width="24.375" style="1" bestFit="1" customWidth="1"/>
    <col min="12" max="12" width="9.00390625" style="1" customWidth="1"/>
    <col min="13" max="13" width="12.25390625" style="1" bestFit="1" customWidth="1"/>
    <col min="14" max="14" width="6.75390625" style="1" customWidth="1"/>
    <col min="15" max="16384" width="39.375" style="1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5" customFormat="1" ht="12.75">
      <c r="A2" s="228" t="s">
        <v>822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3" s="4" customFormat="1" ht="13.5" customHeight="1">
      <c r="A4" s="37"/>
      <c r="B4" s="37" t="str">
        <f>"〔施設"&amp;C5&amp;"（公立"&amp;C6&amp;"、"&amp;"私立"&amp;C7&amp;"）〕"</f>
        <v>〔施設1（公立0、私立1）〕</v>
      </c>
      <c r="C4" s="37">
        <f>IF(A10=C5,"","おかしいぞ～?")</f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" customFormat="1" ht="13.5" customHeight="1">
      <c r="A5" s="38"/>
      <c r="B5" s="39" t="s">
        <v>7</v>
      </c>
      <c r="C5" s="43">
        <f>C6+C7</f>
        <v>1</v>
      </c>
      <c r="D5" s="48"/>
      <c r="E5" s="37"/>
      <c r="F5" s="37"/>
      <c r="G5" s="37"/>
      <c r="H5" s="37"/>
      <c r="I5" s="37"/>
      <c r="J5" s="37"/>
      <c r="K5" s="37"/>
      <c r="L5" s="37"/>
      <c r="M5" s="37"/>
    </row>
    <row r="6" spans="1:13" s="4" customFormat="1" ht="13.5" customHeight="1">
      <c r="A6" s="38"/>
      <c r="B6" s="39" t="s">
        <v>9</v>
      </c>
      <c r="C6" s="43">
        <f>COUNTIF($L$9:$L$9,B6)</f>
        <v>0</v>
      </c>
      <c r="D6" s="48"/>
      <c r="E6" s="37"/>
      <c r="F6" s="37"/>
      <c r="G6" s="37"/>
      <c r="H6" s="37"/>
      <c r="I6" s="37"/>
      <c r="J6" s="37"/>
      <c r="K6" s="37"/>
      <c r="L6" s="37"/>
      <c r="M6" s="37"/>
    </row>
    <row r="7" spans="1:13" s="4" customFormat="1" ht="13.5" customHeight="1">
      <c r="A7" s="38"/>
      <c r="B7" s="41" t="s">
        <v>10</v>
      </c>
      <c r="C7" s="45">
        <f>COUNTIF($L$9:$L$9,B7)</f>
        <v>1</v>
      </c>
      <c r="D7" s="48"/>
      <c r="E7" s="37"/>
      <c r="F7" s="37"/>
      <c r="G7" s="37"/>
      <c r="H7" s="37"/>
      <c r="I7" s="37"/>
      <c r="J7" s="37"/>
      <c r="K7" s="37"/>
      <c r="L7" s="37"/>
      <c r="M7" s="37"/>
    </row>
    <row r="8" spans="1:13" s="52" customFormat="1" ht="42" customHeight="1">
      <c r="A8" s="98" t="s">
        <v>26</v>
      </c>
      <c r="B8" s="99" t="s">
        <v>1149</v>
      </c>
      <c r="C8" s="99" t="s">
        <v>12</v>
      </c>
      <c r="D8" s="99" t="s">
        <v>29</v>
      </c>
      <c r="E8" s="101" t="s">
        <v>30</v>
      </c>
      <c r="F8" s="330" t="s">
        <v>31</v>
      </c>
      <c r="G8" s="331" t="s">
        <v>32</v>
      </c>
      <c r="H8" s="323" t="s">
        <v>296</v>
      </c>
      <c r="I8" s="323" t="s">
        <v>297</v>
      </c>
      <c r="J8" s="323" t="s">
        <v>54</v>
      </c>
      <c r="K8" s="324" t="s">
        <v>33</v>
      </c>
      <c r="L8" s="323" t="s">
        <v>55</v>
      </c>
      <c r="M8" s="325" t="s">
        <v>56</v>
      </c>
    </row>
    <row r="9" spans="1:13" s="52" customFormat="1" ht="42" customHeight="1">
      <c r="A9" s="157" t="s">
        <v>417</v>
      </c>
      <c r="B9" s="158" t="s">
        <v>418</v>
      </c>
      <c r="C9" s="332" t="s">
        <v>1123</v>
      </c>
      <c r="D9" s="217">
        <v>37530</v>
      </c>
      <c r="E9" s="333" t="s">
        <v>1124</v>
      </c>
      <c r="F9" s="251"/>
      <c r="G9" s="159" t="s">
        <v>137</v>
      </c>
      <c r="H9" s="160" t="s">
        <v>130</v>
      </c>
      <c r="I9" s="160" t="s">
        <v>69</v>
      </c>
      <c r="J9" s="161" t="s">
        <v>136</v>
      </c>
      <c r="K9" s="161" t="s">
        <v>135</v>
      </c>
      <c r="L9" s="162" t="str">
        <f>IF(M9="","",IF(OR(M9="国",M9="県",M9="市町",M9="組合その他"),"（公立）","（私立）"))</f>
        <v>（私立）</v>
      </c>
      <c r="M9" s="163" t="s">
        <v>61</v>
      </c>
    </row>
    <row r="10" spans="1:7" s="5" customFormat="1" ht="12.75">
      <c r="A10" s="4">
        <f>COUNTA(A9:A9)</f>
        <v>1</v>
      </c>
      <c r="G10" s="616" t="s">
        <v>1772</v>
      </c>
    </row>
    <row r="11" spans="1:10" s="5" customFormat="1" ht="13.5" thickBot="1">
      <c r="A11" s="6" t="s">
        <v>65</v>
      </c>
      <c r="C11" s="8" t="s">
        <v>66</v>
      </c>
      <c r="G11" s="6" t="s">
        <v>67</v>
      </c>
      <c r="J11" s="8" t="s">
        <v>68</v>
      </c>
    </row>
    <row r="12" spans="3:13" s="5" customFormat="1" ht="13.5" thickTop="1">
      <c r="C12" s="9" t="s">
        <v>96</v>
      </c>
      <c r="D12" s="10">
        <f aca="true" t="shared" si="0" ref="D12:D24">COUNTIF($I$9:$I$9,C12)</f>
        <v>0</v>
      </c>
      <c r="J12" s="11"/>
      <c r="K12" s="12" t="s">
        <v>56</v>
      </c>
      <c r="L12" s="12" t="s">
        <v>7</v>
      </c>
      <c r="M12" s="13" t="s">
        <v>34</v>
      </c>
    </row>
    <row r="13" spans="3:13" s="5" customFormat="1" ht="12.75">
      <c r="C13" s="14" t="s">
        <v>100</v>
      </c>
      <c r="D13" s="15">
        <f t="shared" si="0"/>
        <v>0</v>
      </c>
      <c r="J13" s="839" t="s">
        <v>9</v>
      </c>
      <c r="K13" s="7" t="s">
        <v>57</v>
      </c>
      <c r="L13" s="7">
        <f aca="true" t="shared" si="1" ref="L13:L20">COUNTIF($M$9:$M$9,K13)</f>
        <v>0</v>
      </c>
      <c r="M13" s="17" t="e">
        <f>SUMIF($M$9:$M$9,K13,#REF!)</f>
        <v>#REF!</v>
      </c>
    </row>
    <row r="14" spans="3:13" s="5" customFormat="1" ht="12.75">
      <c r="C14" s="14" t="s">
        <v>69</v>
      </c>
      <c r="D14" s="15">
        <f t="shared" si="0"/>
        <v>1</v>
      </c>
      <c r="J14" s="840"/>
      <c r="K14" s="7" t="s">
        <v>58</v>
      </c>
      <c r="L14" s="7">
        <f t="shared" si="1"/>
        <v>0</v>
      </c>
      <c r="M14" s="17" t="e">
        <f>SUMIF($M$9:$M$9,K14,#REF!)</f>
        <v>#REF!</v>
      </c>
    </row>
    <row r="15" spans="3:13" s="5" customFormat="1" ht="12.75">
      <c r="C15" s="14" t="s">
        <v>95</v>
      </c>
      <c r="D15" s="15">
        <f t="shared" si="0"/>
        <v>0</v>
      </c>
      <c r="J15" s="840"/>
      <c r="K15" s="7" t="s">
        <v>59</v>
      </c>
      <c r="L15" s="7">
        <f t="shared" si="1"/>
        <v>0</v>
      </c>
      <c r="M15" s="17" t="e">
        <f>SUMIF($M$9:$M$9,K15,#REF!)</f>
        <v>#REF!</v>
      </c>
    </row>
    <row r="16" spans="3:13" s="5" customFormat="1" ht="13.5" thickBot="1">
      <c r="C16" s="14" t="s">
        <v>125</v>
      </c>
      <c r="D16" s="15">
        <f t="shared" si="0"/>
        <v>0</v>
      </c>
      <c r="J16" s="841"/>
      <c r="K16" s="18" t="s">
        <v>60</v>
      </c>
      <c r="L16" s="18">
        <f t="shared" si="1"/>
        <v>0</v>
      </c>
      <c r="M16" s="19" t="e">
        <f>SUMIF($M$9:$M$9,K16,#REF!)</f>
        <v>#REF!</v>
      </c>
    </row>
    <row r="17" spans="3:13" s="5" customFormat="1" ht="13.5" thickTop="1">
      <c r="C17" s="14" t="s">
        <v>13</v>
      </c>
      <c r="D17" s="15">
        <f t="shared" si="0"/>
        <v>0</v>
      </c>
      <c r="J17" s="840" t="s">
        <v>10</v>
      </c>
      <c r="K17" s="20" t="s">
        <v>61</v>
      </c>
      <c r="L17" s="20">
        <f t="shared" si="1"/>
        <v>1</v>
      </c>
      <c r="M17" s="21" t="e">
        <f>SUMIF($M$9:$M$9,K17,#REF!)</f>
        <v>#REF!</v>
      </c>
    </row>
    <row r="18" spans="3:13" s="5" customFormat="1" ht="12.75">
      <c r="C18" s="14" t="s">
        <v>45</v>
      </c>
      <c r="D18" s="15">
        <f t="shared" si="0"/>
        <v>0</v>
      </c>
      <c r="J18" s="840"/>
      <c r="K18" s="7" t="s">
        <v>62</v>
      </c>
      <c r="L18" s="7">
        <f t="shared" si="1"/>
        <v>0</v>
      </c>
      <c r="M18" s="17" t="e">
        <f>SUMIF($M$9:$M$9,K18,#REF!)</f>
        <v>#REF!</v>
      </c>
    </row>
    <row r="19" spans="3:13" s="5" customFormat="1" ht="12.75">
      <c r="C19" s="14" t="s">
        <v>123</v>
      </c>
      <c r="D19" s="15">
        <f t="shared" si="0"/>
        <v>0</v>
      </c>
      <c r="J19" s="840"/>
      <c r="K19" s="7" t="s">
        <v>63</v>
      </c>
      <c r="L19" s="7">
        <f t="shared" si="1"/>
        <v>0</v>
      </c>
      <c r="M19" s="17" t="e">
        <f>SUMIF($M$9:$M$9,K19,#REF!)</f>
        <v>#REF!</v>
      </c>
    </row>
    <row r="20" spans="3:13" s="5" customFormat="1" ht="13.5" thickBot="1">
      <c r="C20" s="14" t="s">
        <v>99</v>
      </c>
      <c r="D20" s="15">
        <f t="shared" si="0"/>
        <v>0</v>
      </c>
      <c r="J20" s="842"/>
      <c r="K20" s="22" t="s">
        <v>64</v>
      </c>
      <c r="L20" s="22">
        <f t="shared" si="1"/>
        <v>0</v>
      </c>
      <c r="M20" s="23" t="e">
        <f>SUMIF($M$9:$M$9,K20,#REF!)</f>
        <v>#REF!</v>
      </c>
    </row>
    <row r="21" spans="3:13" s="5" customFormat="1" ht="13.5" thickTop="1">
      <c r="C21" s="14" t="s">
        <v>101</v>
      </c>
      <c r="D21" s="15">
        <f t="shared" si="0"/>
        <v>0</v>
      </c>
      <c r="L21" s="2">
        <f>SUM(L13:L20)</f>
        <v>1</v>
      </c>
      <c r="M21" s="2" t="e">
        <f>SUM(M13:M20)</f>
        <v>#REF!</v>
      </c>
    </row>
    <row r="22" spans="3:4" s="5" customFormat="1" ht="12.75">
      <c r="C22" s="14" t="s">
        <v>70</v>
      </c>
      <c r="D22" s="15">
        <f t="shared" si="0"/>
        <v>0</v>
      </c>
    </row>
    <row r="23" spans="3:4" s="5" customFormat="1" ht="12.75">
      <c r="C23" s="14" t="s">
        <v>126</v>
      </c>
      <c r="D23" s="15">
        <f t="shared" si="0"/>
        <v>0</v>
      </c>
    </row>
    <row r="24" spans="3:4" s="5" customFormat="1" ht="13.5" thickBot="1">
      <c r="C24" s="16" t="s">
        <v>52</v>
      </c>
      <c r="D24" s="24">
        <f t="shared" si="0"/>
        <v>0</v>
      </c>
    </row>
    <row r="25" spans="3:4" s="5" customFormat="1" ht="13.5" thickBot="1" thickTop="1">
      <c r="C25" s="25" t="s">
        <v>71</v>
      </c>
      <c r="D25" s="26">
        <f>SUM(D12:D24)</f>
        <v>1</v>
      </c>
    </row>
    <row r="26" spans="3:4" s="5" customFormat="1" ht="13.5" thickTop="1">
      <c r="C26" s="27" t="s">
        <v>324</v>
      </c>
      <c r="D26" s="28">
        <f aca="true" t="shared" si="2" ref="D26:D34">COUNTIF($I$9:$I$9,C26)</f>
        <v>0</v>
      </c>
    </row>
    <row r="27" spans="3:4" s="5" customFormat="1" ht="12.75">
      <c r="C27" s="14" t="s">
        <v>332</v>
      </c>
      <c r="D27" s="15">
        <f t="shared" si="2"/>
        <v>0</v>
      </c>
    </row>
    <row r="28" spans="3:4" s="5" customFormat="1" ht="12.75">
      <c r="C28" s="14" t="s">
        <v>325</v>
      </c>
      <c r="D28" s="15">
        <f t="shared" si="2"/>
        <v>0</v>
      </c>
    </row>
    <row r="29" spans="3:4" s="5" customFormat="1" ht="12.75">
      <c r="C29" s="14" t="s">
        <v>326</v>
      </c>
      <c r="D29" s="15">
        <f t="shared" si="2"/>
        <v>0</v>
      </c>
    </row>
    <row r="30" spans="3:4" s="5" customFormat="1" ht="12.75">
      <c r="C30" s="14" t="s">
        <v>333</v>
      </c>
      <c r="D30" s="15">
        <f t="shared" si="2"/>
        <v>0</v>
      </c>
    </row>
    <row r="31" spans="1:13" s="4" customFormat="1" ht="13.5" customHeight="1">
      <c r="A31" s="5"/>
      <c r="B31" s="5"/>
      <c r="C31" s="14" t="s">
        <v>72</v>
      </c>
      <c r="D31" s="15">
        <f t="shared" si="2"/>
        <v>0</v>
      </c>
      <c r="E31" s="5"/>
      <c r="F31" s="5"/>
      <c r="G31" s="5"/>
      <c r="H31" s="5"/>
      <c r="I31" s="5"/>
      <c r="J31" s="5"/>
      <c r="K31" s="5"/>
      <c r="L31" s="5"/>
      <c r="M31" s="5"/>
    </row>
    <row r="32" spans="3:4" s="5" customFormat="1" ht="12.75">
      <c r="C32" s="14" t="s">
        <v>73</v>
      </c>
      <c r="D32" s="15">
        <f t="shared" si="2"/>
        <v>0</v>
      </c>
    </row>
    <row r="33" spans="3:4" s="5" customFormat="1" ht="12.75">
      <c r="C33" s="14" t="s">
        <v>334</v>
      </c>
      <c r="D33" s="15">
        <f t="shared" si="2"/>
        <v>0</v>
      </c>
    </row>
    <row r="34" spans="3:4" s="5" customFormat="1" ht="13.5" thickBot="1">
      <c r="C34" s="16" t="s">
        <v>74</v>
      </c>
      <c r="D34" s="24">
        <f t="shared" si="2"/>
        <v>0</v>
      </c>
    </row>
    <row r="35" spans="3:4" s="5" customFormat="1" ht="13.5" thickBot="1" thickTop="1">
      <c r="C35" s="25" t="s">
        <v>75</v>
      </c>
      <c r="D35" s="26">
        <f>SUM(D26:D34)</f>
        <v>0</v>
      </c>
    </row>
    <row r="36" spans="3:4" s="5" customFormat="1" ht="13.5" thickBot="1" thickTop="1">
      <c r="C36" s="29" t="s">
        <v>76</v>
      </c>
      <c r="D36" s="30">
        <f>D25+D35</f>
        <v>1</v>
      </c>
    </row>
    <row r="37" s="5" customFormat="1" ht="13.5" thickTop="1"/>
  </sheetData>
  <sheetProtection/>
  <mergeCells count="2">
    <mergeCell ref="J13:J16"/>
    <mergeCell ref="J17:J20"/>
  </mergeCells>
  <dataValidations count="1">
    <dataValidation type="list" allowBlank="1" showInputMessage="1" showErrorMessage="1" sqref="M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7" r:id="rId1"/>
  <colBreaks count="1" manualBreakCount="1">
    <brk id="6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L9" activeCellId="2" sqref="A9:A14 H9:H14 L9:L14"/>
    </sheetView>
  </sheetViews>
  <sheetFormatPr defaultColWidth="39.375" defaultRowHeight="13.5"/>
  <cols>
    <col min="1" max="3" width="20.75390625" style="5" customWidth="1"/>
    <col min="4" max="4" width="17.25390625" style="5" customWidth="1"/>
    <col min="5" max="5" width="11.875" style="5" customWidth="1"/>
    <col min="6" max="6" width="8.125" style="5" customWidth="1"/>
    <col min="7" max="7" width="11.875" style="5" customWidth="1"/>
    <col min="8" max="8" width="7.75390625" style="5" bestFit="1" customWidth="1"/>
    <col min="9" max="9" width="10.25390625" style="5" customWidth="1"/>
    <col min="10" max="10" width="9.125" style="5" customWidth="1"/>
    <col min="11" max="11" width="29.00390625" style="5" customWidth="1"/>
    <col min="12" max="12" width="28.25390625" style="5" bestFit="1" customWidth="1"/>
    <col min="13" max="13" width="13.75390625" style="5" customWidth="1"/>
    <col min="14" max="14" width="12.25390625" style="5" bestFit="1" customWidth="1"/>
    <col min="15" max="15" width="9.625" style="5" customWidth="1"/>
    <col min="16" max="16384" width="39.375" style="5" customWidth="1"/>
  </cols>
  <sheetData>
    <row r="1" spans="1:14" s="1" customFormat="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228" t="s">
        <v>823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4" customFormat="1" ht="13.5" customHeight="1">
      <c r="A4" s="37"/>
      <c r="B4" s="843" t="str">
        <f>"〔施設"&amp;C5&amp;"（公立"&amp;C6&amp;"、"&amp;"私立"&amp;C7&amp;"）"&amp;"〕"</f>
        <v>〔施設6（公立0、私立6）〕</v>
      </c>
      <c r="C4" s="84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4" customFormat="1" ht="13.5" customHeight="1">
      <c r="A5" s="38"/>
      <c r="B5" s="39" t="s">
        <v>7</v>
      </c>
      <c r="C5" s="43">
        <f>C6+C7</f>
        <v>6</v>
      </c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</row>
    <row r="6" spans="1:14" s="4" customFormat="1" ht="13.5" customHeight="1">
      <c r="A6" s="38"/>
      <c r="B6" s="39" t="s">
        <v>9</v>
      </c>
      <c r="C6" s="43">
        <f>COUNTIF($M$9:$M$14,B6)</f>
        <v>0</v>
      </c>
      <c r="D6" s="48"/>
      <c r="E6" s="49"/>
      <c r="F6" s="37"/>
      <c r="G6" s="37"/>
      <c r="H6" s="37"/>
      <c r="I6" s="37"/>
      <c r="J6" s="37"/>
      <c r="K6" s="37"/>
      <c r="L6" s="37"/>
      <c r="M6" s="37"/>
      <c r="N6" s="37"/>
    </row>
    <row r="7" spans="1:14" s="4" customFormat="1" ht="13.5" customHeight="1">
      <c r="A7" s="38"/>
      <c r="B7" s="41" t="s">
        <v>10</v>
      </c>
      <c r="C7" s="45">
        <f>COUNTIF($M$9:$M$14,B7)</f>
        <v>6</v>
      </c>
      <c r="D7" s="232"/>
      <c r="E7" s="233"/>
      <c r="F7" s="37"/>
      <c r="G7" s="37"/>
      <c r="H7" s="37"/>
      <c r="I7" s="37"/>
      <c r="J7" s="37"/>
      <c r="K7" s="37"/>
      <c r="L7" s="37"/>
      <c r="M7" s="37"/>
      <c r="N7" s="37"/>
    </row>
    <row r="8" spans="1:14" ht="42" customHeight="1">
      <c r="A8" s="98" t="s">
        <v>26</v>
      </c>
      <c r="B8" s="99" t="s">
        <v>53</v>
      </c>
      <c r="C8" s="99" t="s">
        <v>138</v>
      </c>
      <c r="D8" s="99" t="s">
        <v>12</v>
      </c>
      <c r="E8" s="99" t="s">
        <v>29</v>
      </c>
      <c r="F8" s="101" t="s">
        <v>30</v>
      </c>
      <c r="G8" s="227" t="s">
        <v>31</v>
      </c>
      <c r="H8" s="102" t="s">
        <v>32</v>
      </c>
      <c r="I8" s="103" t="s">
        <v>296</v>
      </c>
      <c r="J8" s="103" t="s">
        <v>297</v>
      </c>
      <c r="K8" s="103" t="s">
        <v>54</v>
      </c>
      <c r="L8" s="104" t="s">
        <v>33</v>
      </c>
      <c r="M8" s="103" t="s">
        <v>55</v>
      </c>
      <c r="N8" s="105" t="s">
        <v>56</v>
      </c>
    </row>
    <row r="9" spans="1:14" s="52" customFormat="1" ht="57" customHeight="1">
      <c r="A9" s="368" t="s">
        <v>420</v>
      </c>
      <c r="B9" s="369" t="s">
        <v>564</v>
      </c>
      <c r="C9" s="121" t="s">
        <v>1936</v>
      </c>
      <c r="D9" s="370" t="str">
        <f aca="true" t="shared" si="0" ref="D9:D14">J9&amp;K9</f>
        <v>下関市大字蒲生野字横田250</v>
      </c>
      <c r="E9" s="371">
        <v>39539</v>
      </c>
      <c r="F9" s="373" t="s">
        <v>1205</v>
      </c>
      <c r="G9" s="229"/>
      <c r="H9" s="106" t="s">
        <v>140</v>
      </c>
      <c r="I9" s="164">
        <v>35201</v>
      </c>
      <c r="J9" s="107" t="s">
        <v>35</v>
      </c>
      <c r="K9" s="108" t="s">
        <v>308</v>
      </c>
      <c r="L9" s="108" t="s">
        <v>1206</v>
      </c>
      <c r="M9" s="109" t="str">
        <f aca="true" t="shared" si="1" ref="M9:M14">IF(N9="","",IF(OR(N9="国",N9="県",N9="市町",N9="組合その他"),"（公立）","（私立）"))</f>
        <v>（私立）</v>
      </c>
      <c r="N9" s="110" t="s">
        <v>61</v>
      </c>
    </row>
    <row r="10" spans="1:14" ht="42" customHeight="1">
      <c r="A10" s="301" t="s">
        <v>421</v>
      </c>
      <c r="B10" s="286" t="s">
        <v>1516</v>
      </c>
      <c r="C10" s="286" t="s">
        <v>1517</v>
      </c>
      <c r="D10" s="289" t="str">
        <f t="shared" si="0"/>
        <v>宇部市新天町１丁目2-32</v>
      </c>
      <c r="E10" s="294">
        <v>37383</v>
      </c>
      <c r="F10" s="338" t="s">
        <v>1518</v>
      </c>
      <c r="G10" s="404"/>
      <c r="H10" s="382" t="s">
        <v>1519</v>
      </c>
      <c r="I10" s="428">
        <v>35202</v>
      </c>
      <c r="J10" s="280" t="s">
        <v>100</v>
      </c>
      <c r="K10" s="273" t="s">
        <v>846</v>
      </c>
      <c r="L10" s="273" t="s">
        <v>1520</v>
      </c>
      <c r="M10" s="306" t="str">
        <f t="shared" si="1"/>
        <v>（私立）</v>
      </c>
      <c r="N10" s="307" t="s">
        <v>61</v>
      </c>
    </row>
    <row r="11" spans="1:14" s="52" customFormat="1" ht="57" customHeight="1">
      <c r="A11" s="301" t="s">
        <v>422</v>
      </c>
      <c r="B11" s="286" t="s">
        <v>565</v>
      </c>
      <c r="C11" s="286" t="s">
        <v>566</v>
      </c>
      <c r="D11" s="289" t="str">
        <f t="shared" si="0"/>
        <v>山口市下小鯖2287-1</v>
      </c>
      <c r="E11" s="294">
        <v>39539</v>
      </c>
      <c r="F11" s="338" t="s">
        <v>625</v>
      </c>
      <c r="G11" s="230"/>
      <c r="H11" s="132" t="s">
        <v>419</v>
      </c>
      <c r="I11" s="165">
        <v>35203</v>
      </c>
      <c r="J11" s="133" t="s">
        <v>141</v>
      </c>
      <c r="K11" s="134" t="s">
        <v>626</v>
      </c>
      <c r="L11" s="134" t="s">
        <v>1207</v>
      </c>
      <c r="M11" s="135" t="str">
        <f t="shared" si="1"/>
        <v>（私立）</v>
      </c>
      <c r="N11" s="136" t="s">
        <v>61</v>
      </c>
    </row>
    <row r="12" spans="1:14" s="52" customFormat="1" ht="57.75" customHeight="1">
      <c r="A12" s="301" t="s">
        <v>423</v>
      </c>
      <c r="B12" s="286" t="s">
        <v>567</v>
      </c>
      <c r="C12" s="286" t="s">
        <v>1148</v>
      </c>
      <c r="D12" s="289" t="str">
        <f>J12&amp;K12</f>
        <v>萩市大字土原521番地1</v>
      </c>
      <c r="E12" s="294">
        <v>39904</v>
      </c>
      <c r="F12" s="338" t="s">
        <v>627</v>
      </c>
      <c r="G12" s="230"/>
      <c r="H12" s="132" t="s">
        <v>140</v>
      </c>
      <c r="I12" s="165">
        <v>35204</v>
      </c>
      <c r="J12" s="133" t="s">
        <v>95</v>
      </c>
      <c r="K12" s="134" t="s">
        <v>1134</v>
      </c>
      <c r="L12" s="134" t="s">
        <v>1208</v>
      </c>
      <c r="M12" s="135" t="str">
        <f t="shared" si="1"/>
        <v>（私立）</v>
      </c>
      <c r="N12" s="136" t="s">
        <v>61</v>
      </c>
    </row>
    <row r="13" spans="1:14" s="52" customFormat="1" ht="42" customHeight="1">
      <c r="A13" s="301" t="s">
        <v>424</v>
      </c>
      <c r="B13" s="286" t="s">
        <v>568</v>
      </c>
      <c r="C13" s="286" t="s">
        <v>1032</v>
      </c>
      <c r="D13" s="289" t="str">
        <f>J13&amp;K13</f>
        <v>岩国市麻里布町2丁目3-10-1F</v>
      </c>
      <c r="E13" s="294">
        <v>39904</v>
      </c>
      <c r="F13" s="338" t="s">
        <v>1209</v>
      </c>
      <c r="G13" s="230"/>
      <c r="H13" s="132" t="s">
        <v>419</v>
      </c>
      <c r="I13" s="165">
        <v>35208</v>
      </c>
      <c r="J13" s="133" t="s">
        <v>45</v>
      </c>
      <c r="K13" s="134" t="s">
        <v>1210</v>
      </c>
      <c r="L13" s="134" t="s">
        <v>1211</v>
      </c>
      <c r="M13" s="135" t="str">
        <f t="shared" si="1"/>
        <v>（私立）</v>
      </c>
      <c r="N13" s="136" t="s">
        <v>61</v>
      </c>
    </row>
    <row r="14" spans="1:14" s="52" customFormat="1" ht="42" customHeight="1">
      <c r="A14" s="282" t="s">
        <v>425</v>
      </c>
      <c r="B14" s="366" t="s">
        <v>569</v>
      </c>
      <c r="C14" s="366" t="s">
        <v>570</v>
      </c>
      <c r="D14" s="283" t="str">
        <f t="shared" si="0"/>
        <v>周南市五月町6-25</v>
      </c>
      <c r="E14" s="284">
        <v>39904</v>
      </c>
      <c r="F14" s="372" t="s">
        <v>628</v>
      </c>
      <c r="G14" s="231"/>
      <c r="H14" s="115" t="s">
        <v>419</v>
      </c>
      <c r="I14" s="166">
        <v>35215</v>
      </c>
      <c r="J14" s="116" t="s">
        <v>128</v>
      </c>
      <c r="K14" s="117" t="s">
        <v>348</v>
      </c>
      <c r="L14" s="117" t="s">
        <v>1212</v>
      </c>
      <c r="M14" s="118" t="str">
        <f t="shared" si="1"/>
        <v>（私立）</v>
      </c>
      <c r="N14" s="119" t="s">
        <v>61</v>
      </c>
    </row>
    <row r="15" spans="1:7" ht="12.75">
      <c r="A15" s="4">
        <f>COUNTA(A9:A14)</f>
        <v>6</v>
      </c>
      <c r="G15" s="4" t="e">
        <f>SUM(#REF!)</f>
        <v>#REF!</v>
      </c>
    </row>
    <row r="16" spans="1:13" ht="13.5" thickBot="1">
      <c r="A16" s="6" t="s">
        <v>65</v>
      </c>
      <c r="C16" s="8" t="s">
        <v>66</v>
      </c>
      <c r="G16" s="6" t="s">
        <v>67</v>
      </c>
      <c r="M16" s="8" t="s">
        <v>68</v>
      </c>
    </row>
    <row r="17" spans="3:15" ht="13.5" thickTop="1">
      <c r="C17" s="9" t="s">
        <v>96</v>
      </c>
      <c r="D17" s="10">
        <f aca="true" t="shared" si="2" ref="D17:D29">COUNTIF($J$9:$J$14,C17)</f>
        <v>1</v>
      </c>
      <c r="M17" s="11"/>
      <c r="N17" s="12" t="s">
        <v>56</v>
      </c>
      <c r="O17" s="12" t="s">
        <v>7</v>
      </c>
    </row>
    <row r="18" spans="3:15" ht="12.75">
      <c r="C18" s="14" t="s">
        <v>100</v>
      </c>
      <c r="D18" s="15">
        <f t="shared" si="2"/>
        <v>1</v>
      </c>
      <c r="M18" s="839" t="s">
        <v>9</v>
      </c>
      <c r="N18" s="7" t="s">
        <v>57</v>
      </c>
      <c r="O18" s="7">
        <f>COUNTIF($N$9:$N$14,N18)</f>
        <v>0</v>
      </c>
    </row>
    <row r="19" spans="3:15" ht="12.75">
      <c r="C19" s="14" t="s">
        <v>69</v>
      </c>
      <c r="D19" s="15">
        <f t="shared" si="2"/>
        <v>1</v>
      </c>
      <c r="M19" s="840"/>
      <c r="N19" s="7" t="s">
        <v>58</v>
      </c>
      <c r="O19" s="7">
        <f aca="true" t="shared" si="3" ref="O19:O25">COUNTIF($N$9:$N$14,N19)</f>
        <v>0</v>
      </c>
    </row>
    <row r="20" spans="3:15" ht="12.75">
      <c r="C20" s="14" t="s">
        <v>95</v>
      </c>
      <c r="D20" s="15">
        <f t="shared" si="2"/>
        <v>1</v>
      </c>
      <c r="M20" s="840"/>
      <c r="N20" s="7" t="s">
        <v>59</v>
      </c>
      <c r="O20" s="7">
        <f t="shared" si="3"/>
        <v>0</v>
      </c>
    </row>
    <row r="21" spans="3:15" ht="13.5" thickBot="1">
      <c r="C21" s="14" t="s">
        <v>125</v>
      </c>
      <c r="D21" s="15">
        <f t="shared" si="2"/>
        <v>0</v>
      </c>
      <c r="M21" s="841"/>
      <c r="N21" s="18" t="s">
        <v>60</v>
      </c>
      <c r="O21" s="18">
        <f t="shared" si="3"/>
        <v>0</v>
      </c>
    </row>
    <row r="22" spans="3:15" ht="13.5" thickTop="1">
      <c r="C22" s="14" t="s">
        <v>13</v>
      </c>
      <c r="D22" s="15">
        <f t="shared" si="2"/>
        <v>0</v>
      </c>
      <c r="M22" s="840" t="s">
        <v>10</v>
      </c>
      <c r="N22" s="20" t="s">
        <v>61</v>
      </c>
      <c r="O22" s="20">
        <f t="shared" si="3"/>
        <v>6</v>
      </c>
    </row>
    <row r="23" spans="3:15" ht="12.75">
      <c r="C23" s="14" t="s">
        <v>45</v>
      </c>
      <c r="D23" s="15">
        <f t="shared" si="2"/>
        <v>1</v>
      </c>
      <c r="M23" s="840"/>
      <c r="N23" s="7" t="s">
        <v>62</v>
      </c>
      <c r="O23" s="7">
        <f t="shared" si="3"/>
        <v>0</v>
      </c>
    </row>
    <row r="24" spans="3:15" ht="12.75">
      <c r="C24" s="14" t="s">
        <v>123</v>
      </c>
      <c r="D24" s="15">
        <f t="shared" si="2"/>
        <v>0</v>
      </c>
      <c r="M24" s="840"/>
      <c r="N24" s="7" t="s">
        <v>63</v>
      </c>
      <c r="O24" s="7">
        <f t="shared" si="3"/>
        <v>0</v>
      </c>
    </row>
    <row r="25" spans="3:15" ht="13.5" thickBot="1">
      <c r="C25" s="14" t="s">
        <v>99</v>
      </c>
      <c r="D25" s="15">
        <f t="shared" si="2"/>
        <v>0</v>
      </c>
      <c r="M25" s="842"/>
      <c r="N25" s="22" t="s">
        <v>64</v>
      </c>
      <c r="O25" s="22">
        <f t="shared" si="3"/>
        <v>0</v>
      </c>
    </row>
    <row r="26" spans="3:15" ht="13.5" thickTop="1">
      <c r="C26" s="14" t="s">
        <v>101</v>
      </c>
      <c r="D26" s="15">
        <f t="shared" si="2"/>
        <v>0</v>
      </c>
      <c r="O26" s="2">
        <f>SUM(O18:O25)</f>
        <v>6</v>
      </c>
    </row>
    <row r="27" spans="3:4" ht="12.75">
      <c r="C27" s="14" t="s">
        <v>70</v>
      </c>
      <c r="D27" s="15">
        <f t="shared" si="2"/>
        <v>0</v>
      </c>
    </row>
    <row r="28" spans="3:4" ht="12.75">
      <c r="C28" s="14" t="s">
        <v>126</v>
      </c>
      <c r="D28" s="15">
        <f t="shared" si="2"/>
        <v>1</v>
      </c>
    </row>
    <row r="29" spans="3:4" ht="13.5" thickBot="1">
      <c r="C29" s="16" t="s">
        <v>52</v>
      </c>
      <c r="D29" s="24">
        <f t="shared" si="2"/>
        <v>0</v>
      </c>
    </row>
    <row r="30" spans="3:4" ht="13.5" thickBot="1" thickTop="1">
      <c r="C30" s="25" t="s">
        <v>71</v>
      </c>
      <c r="D30" s="26">
        <f>SUM(D17:D29)</f>
        <v>6</v>
      </c>
    </row>
    <row r="31" spans="3:4" ht="13.5" thickTop="1">
      <c r="C31" s="27" t="s">
        <v>324</v>
      </c>
      <c r="D31" s="28">
        <f aca="true" t="shared" si="4" ref="D31:D39">COUNTIF($J$9:$J$14,C31)</f>
        <v>0</v>
      </c>
    </row>
    <row r="32" spans="3:4" ht="12.75">
      <c r="C32" s="14" t="s">
        <v>332</v>
      </c>
      <c r="D32" s="15">
        <f t="shared" si="4"/>
        <v>0</v>
      </c>
    </row>
    <row r="33" spans="3:4" ht="12.75">
      <c r="C33" s="14" t="s">
        <v>325</v>
      </c>
      <c r="D33" s="15">
        <f t="shared" si="4"/>
        <v>0</v>
      </c>
    </row>
    <row r="34" spans="3:4" ht="12.75">
      <c r="C34" s="14" t="s">
        <v>326</v>
      </c>
      <c r="D34" s="15">
        <f t="shared" si="4"/>
        <v>0</v>
      </c>
    </row>
    <row r="35" spans="3:4" ht="12.75">
      <c r="C35" s="14" t="s">
        <v>333</v>
      </c>
      <c r="D35" s="15">
        <f t="shared" si="4"/>
        <v>0</v>
      </c>
    </row>
    <row r="36" spans="3:4" ht="12.75">
      <c r="C36" s="14" t="s">
        <v>72</v>
      </c>
      <c r="D36" s="15">
        <f t="shared" si="4"/>
        <v>0</v>
      </c>
    </row>
    <row r="37" spans="3:4" ht="12.75">
      <c r="C37" s="14" t="s">
        <v>73</v>
      </c>
      <c r="D37" s="15">
        <f t="shared" si="4"/>
        <v>0</v>
      </c>
    </row>
    <row r="38" spans="3:4" ht="12.75">
      <c r="C38" s="14" t="s">
        <v>334</v>
      </c>
      <c r="D38" s="15">
        <f t="shared" si="4"/>
        <v>0</v>
      </c>
    </row>
    <row r="39" spans="3:4" ht="13.5" thickBot="1">
      <c r="C39" s="16" t="s">
        <v>74</v>
      </c>
      <c r="D39" s="24">
        <f t="shared" si="4"/>
        <v>0</v>
      </c>
    </row>
    <row r="40" spans="3:4" ht="13.5" thickBot="1" thickTop="1">
      <c r="C40" s="25" t="s">
        <v>75</v>
      </c>
      <c r="D40" s="26">
        <f>SUM(D31:D39)</f>
        <v>0</v>
      </c>
    </row>
    <row r="41" spans="3:5" ht="13.5" thickBot="1" thickTop="1">
      <c r="C41" s="29" t="s">
        <v>76</v>
      </c>
      <c r="D41" s="30">
        <f>D30+D40</f>
        <v>6</v>
      </c>
      <c r="E41" s="5">
        <f>IF(D41=A15,"","おかしいぞ～？")</f>
      </c>
    </row>
    <row r="42" ht="13.5" thickTop="1"/>
  </sheetData>
  <sheetProtection/>
  <mergeCells count="3">
    <mergeCell ref="B4:C4"/>
    <mergeCell ref="M18:M21"/>
    <mergeCell ref="M22:M25"/>
  </mergeCells>
  <dataValidations count="1">
    <dataValidation type="list" allowBlank="1" showInputMessage="1" showErrorMessage="1" sqref="N9:N14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  <colBreaks count="1" manualBreakCount="1">
    <brk id="7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周管　海帆</cp:lastModifiedBy>
  <cp:lastPrinted>2024-06-06T02:57:59Z</cp:lastPrinted>
  <dcterms:created xsi:type="dcterms:W3CDTF">2006-04-18T06:09:11Z</dcterms:created>
  <dcterms:modified xsi:type="dcterms:W3CDTF">2024-06-06T04:05:33Z</dcterms:modified>
  <cp:category/>
  <cp:version/>
  <cp:contentType/>
  <cp:contentStatus/>
</cp:coreProperties>
</file>