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0" windowHeight="4180" tabRatio="599" activeTab="0"/>
  </bookViews>
  <sheets>
    <sheet name="(1) 救護施設 " sheetId="1" r:id="rId1"/>
    <sheet name="(2) 医療保護施設" sheetId="2" r:id="rId2"/>
  </sheets>
  <definedNames>
    <definedName name="_xlnm._FilterDatabase" localSheetId="0" hidden="1">'(1) 救護施設 '!$A$9:$J$15</definedName>
    <definedName name="_xlnm._FilterDatabase" localSheetId="1" hidden="1">'(2) 医療保護施設'!$A$8:$J$9</definedName>
    <definedName name="_xlnm.Print_Area" localSheetId="0">'(1) 救護施設 '!$A$1:$J$15</definedName>
    <definedName name="_xlnm.Print_Area" localSheetId="1">'(2) 医療保護施設'!$A$1:$J$9</definedName>
  </definedNames>
  <calcPr fullCalcOnLoad="1"/>
</workbook>
</file>

<file path=xl/sharedStrings.xml><?xml version="1.0" encoding="utf-8"?>
<sst xmlns="http://schemas.openxmlformats.org/spreadsheetml/2006/main" count="222" uniqueCount="135">
  <si>
    <t>施設名</t>
  </si>
  <si>
    <t>施設カナ名</t>
  </si>
  <si>
    <t>電話番号</t>
  </si>
  <si>
    <t>設置者</t>
  </si>
  <si>
    <t>開設年月日</t>
  </si>
  <si>
    <t>定員</t>
  </si>
  <si>
    <t>備考</t>
  </si>
  <si>
    <t>聖和苑</t>
  </si>
  <si>
    <t>ｾｲﾜｴﾝ</t>
  </si>
  <si>
    <t>愛和苑</t>
  </si>
  <si>
    <t>ｱｲﾜｴﾝ</t>
  </si>
  <si>
    <t>ﾔﾏｸﾞﾁｹﾝｻｲｾｲｶｲｼﾓﾉｾｷｿｳｺﾞｳﾋﾞｮｳｲﾝ</t>
  </si>
  <si>
    <t>下関市</t>
  </si>
  <si>
    <t>萩市</t>
  </si>
  <si>
    <t>周南市</t>
  </si>
  <si>
    <t>35201</t>
  </si>
  <si>
    <t>35203</t>
  </si>
  <si>
    <t>山口市</t>
  </si>
  <si>
    <t>35204</t>
  </si>
  <si>
    <t>35215</t>
  </si>
  <si>
    <t>分類略称</t>
  </si>
  <si>
    <t>光市</t>
  </si>
  <si>
    <t>石城苑</t>
  </si>
  <si>
    <t>施設数</t>
  </si>
  <si>
    <t>定員　</t>
  </si>
  <si>
    <t>（公立）</t>
  </si>
  <si>
    <t>（私立）</t>
  </si>
  <si>
    <t>施設長</t>
  </si>
  <si>
    <t>所在地</t>
  </si>
  <si>
    <t>住所（町名、大字以下）</t>
  </si>
  <si>
    <t>設置者区分</t>
  </si>
  <si>
    <t>設置主体別内訳</t>
  </si>
  <si>
    <t>国</t>
  </si>
  <si>
    <t>その他法人</t>
  </si>
  <si>
    <t>県</t>
  </si>
  <si>
    <t>市町</t>
  </si>
  <si>
    <t>宇部市</t>
  </si>
  <si>
    <t>社会福祉法人</t>
  </si>
  <si>
    <t>組合その他</t>
  </si>
  <si>
    <t>社団・財団法人</t>
  </si>
  <si>
    <t>岩国市</t>
  </si>
  <si>
    <t>個人</t>
  </si>
  <si>
    <t>（施設数計）</t>
  </si>
  <si>
    <t>市町別保健福祉施設等一覧用計算</t>
  </si>
  <si>
    <t>（定員計）</t>
  </si>
  <si>
    <t>施設等調書用計算</t>
  </si>
  <si>
    <t>下関市</t>
  </si>
  <si>
    <t>山口市</t>
  </si>
  <si>
    <t>萩市</t>
  </si>
  <si>
    <t>防府市</t>
  </si>
  <si>
    <t>下松市</t>
  </si>
  <si>
    <t>光市</t>
  </si>
  <si>
    <t>長門市</t>
  </si>
  <si>
    <t>柳井市</t>
  </si>
  <si>
    <t>美祢市</t>
  </si>
  <si>
    <t>周南市</t>
  </si>
  <si>
    <t>山陽小野田市</t>
  </si>
  <si>
    <t>市計</t>
  </si>
  <si>
    <t>美東町</t>
  </si>
  <si>
    <t>秋芳町</t>
  </si>
  <si>
    <t>阿東町</t>
  </si>
  <si>
    <t>町計</t>
  </si>
  <si>
    <t>県計</t>
  </si>
  <si>
    <t>大字永田郷459-4</t>
  </si>
  <si>
    <t>鋳銭司3354</t>
  </si>
  <si>
    <t>大字塩田1382-4</t>
  </si>
  <si>
    <t>大字土居1465-1</t>
  </si>
  <si>
    <t>FAX:(083)986-3655</t>
  </si>
  <si>
    <t>FAX:(0820)48-4079</t>
  </si>
  <si>
    <t>FAX:(0820)73-1155</t>
  </si>
  <si>
    <t>救護</t>
  </si>
  <si>
    <t>ｲﾜｷｴﾝ</t>
  </si>
  <si>
    <t>安岡町8-5-1</t>
  </si>
  <si>
    <t>医療保護</t>
  </si>
  <si>
    <t>郵便
番号</t>
  </si>
  <si>
    <t>社会福祉法人
博愛会
(髙橋幹治)</t>
  </si>
  <si>
    <t>さつきの里</t>
  </si>
  <si>
    <t>柳　克久</t>
  </si>
  <si>
    <t>五月町12番2号</t>
  </si>
  <si>
    <t>市町コード</t>
  </si>
  <si>
    <t>市町名</t>
  </si>
  <si>
    <t>大島郡周防大島町</t>
  </si>
  <si>
    <t>大島郡周防大島町</t>
  </si>
  <si>
    <t>玖珂郡和木町</t>
  </si>
  <si>
    <t>熊毛郡上関町</t>
  </si>
  <si>
    <t>熊毛郡田布施町</t>
  </si>
  <si>
    <t>熊毛郡平生町</t>
  </si>
  <si>
    <t>阿武郡阿武町</t>
  </si>
  <si>
    <t>７　保護施設</t>
  </si>
  <si>
    <t>救護施設つばき</t>
  </si>
  <si>
    <t>大字椿2398-1</t>
  </si>
  <si>
    <t xml:space="preserve"> (1) 救護施設</t>
  </si>
  <si>
    <t>経営者
（理事長）</t>
  </si>
  <si>
    <t>759-6534</t>
  </si>
  <si>
    <t>747-1221</t>
  </si>
  <si>
    <t>758-0061</t>
  </si>
  <si>
    <t>743-0101</t>
  </si>
  <si>
    <t>745-0811</t>
  </si>
  <si>
    <t>742-2803</t>
  </si>
  <si>
    <t>083-286-2231</t>
  </si>
  <si>
    <t>083-986-2112</t>
  </si>
  <si>
    <t>0838-24-4128</t>
  </si>
  <si>
    <t>0820-48-2110</t>
  </si>
  <si>
    <t>0834-21-3641</t>
  </si>
  <si>
    <t>0820-73-1133</t>
  </si>
  <si>
    <t>社会福祉法人
萩市
社会福祉事業団</t>
  </si>
  <si>
    <t xml:space="preserve"> (2) 医療保護施設</t>
  </si>
  <si>
    <t>社会福祉法人
恩賜財団
済生会支部
山口県済生会</t>
  </si>
  <si>
    <t>周南地区
福祉施設組合</t>
  </si>
  <si>
    <t>FAX:(083)286-4319</t>
  </si>
  <si>
    <t>FAX:(0838)24-4129</t>
  </si>
  <si>
    <t>FAX:(0834)32-3494</t>
  </si>
  <si>
    <t>759-6603</t>
  </si>
  <si>
    <t>083-
262-2300</t>
  </si>
  <si>
    <t>FAX:(083)262-2301</t>
  </si>
  <si>
    <t>村田章文</t>
  </si>
  <si>
    <t>藏貫みどり</t>
  </si>
  <si>
    <t>在木大介</t>
  </si>
  <si>
    <t>社会福祉法人
博愛会</t>
  </si>
  <si>
    <t>社会福祉法人
松風会</t>
  </si>
  <si>
    <t>山口県済生会
下関総合病院</t>
  </si>
  <si>
    <t>社会福祉法人
恩賜財団
済生会支部
山口県済生会</t>
  </si>
  <si>
    <t>川上　勝</t>
  </si>
  <si>
    <t>ｻﾂｷﾉｻﾄ</t>
  </si>
  <si>
    <t>ｷｭｳｺﾞｼｾﾂﾂﾊﾞｷ</t>
  </si>
  <si>
    <t>社会福祉法人
萩市
社会福祉事業団
（田中　文夫）</t>
  </si>
  <si>
    <t>梅花園</t>
  </si>
  <si>
    <t>社会福祉法人下関市社会福祉事業団</t>
  </si>
  <si>
    <t>社会福祉法人
下関市
社会福祉事業団
(後藤吉秀)</t>
  </si>
  <si>
    <t>ﾊﾞｲｶｴﾝ</t>
  </si>
  <si>
    <t>川口満彦</t>
  </si>
  <si>
    <t>社会福祉法人
松風会
(松村耕介)</t>
  </si>
  <si>
    <t>社会福祉法人
松風会
(松村耕介)</t>
  </si>
  <si>
    <t>周南地区
福祉施設組合
（道源敏治）</t>
  </si>
  <si>
    <t>森　健治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</si>
</sst>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[$-411]ggge&quot;年&quot;m&quot;月&quot;d&quot;日&quot;;@"/>
    <numFmt numFmtId="181" formatCode="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>
        <color rgb="FFC0C0C0"/>
      </right>
      <top style="thin"/>
      <bottom style="thin"/>
    </border>
    <border>
      <left style="thin">
        <color rgb="FFC0C0C0"/>
      </left>
      <right style="thin">
        <color rgb="FFC0C0C0"/>
      </right>
      <top style="thin"/>
      <bottom style="thin"/>
    </border>
    <border>
      <left style="thin">
        <color rgb="FFC0C0C0"/>
      </left>
      <right style="thin"/>
      <top style="thin"/>
      <bottom style="thin"/>
    </border>
    <border>
      <left style="thin"/>
      <right style="thin">
        <color rgb="FFC0C0C0"/>
      </right>
      <top>
        <color indexed="63"/>
      </top>
      <bottom style="thin"/>
    </border>
    <border>
      <left style="thin">
        <color rgb="FFC0C0C0"/>
      </left>
      <right style="thin">
        <color rgb="FFC0C0C0"/>
      </right>
      <top>
        <color indexed="63"/>
      </top>
      <bottom style="thin"/>
    </border>
    <border>
      <left style="thin">
        <color rgb="FFC0C0C0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/>
      <top>
        <color indexed="63"/>
      </top>
      <bottom style="thin">
        <color rgb="FFC0C0C0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/>
      <top style="thin">
        <color rgb="FFC0C0C0"/>
      </top>
      <bottom style="thin">
        <color rgb="FFC0C0C0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>
        <color rgb="FFC0C0C0"/>
      </right>
      <top style="thin">
        <color rgb="FFC0C0C0"/>
      </top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/>
    </border>
    <border>
      <left style="thin">
        <color rgb="FFC0C0C0"/>
      </left>
      <right style="thin"/>
      <top style="thin">
        <color rgb="FFC0C0C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ck"/>
      <right style="thin"/>
      <top>
        <color indexed="63"/>
      </top>
      <bottom style="thick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6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vertical="center"/>
    </xf>
    <xf numFmtId="0" fontId="4" fillId="33" borderId="3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vertical="center"/>
    </xf>
    <xf numFmtId="0" fontId="6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vertical="center"/>
    </xf>
    <xf numFmtId="0" fontId="7" fillId="6" borderId="33" xfId="60" applyFont="1" applyFill="1" applyBorder="1" applyAlignment="1">
      <alignment horizontal="center" vertical="center"/>
      <protection/>
    </xf>
    <xf numFmtId="0" fontId="7" fillId="6" borderId="34" xfId="60" applyFont="1" applyFill="1" applyBorder="1" applyAlignment="1">
      <alignment horizontal="center" vertical="center"/>
      <protection/>
    </xf>
    <xf numFmtId="0" fontId="7" fillId="6" borderId="34" xfId="60" applyFont="1" applyFill="1" applyBorder="1" applyAlignment="1">
      <alignment horizontal="center" vertical="center" wrapText="1"/>
      <protection/>
    </xf>
    <xf numFmtId="0" fontId="7" fillId="6" borderId="35" xfId="60" applyFont="1" applyFill="1" applyBorder="1" applyAlignment="1">
      <alignment horizontal="center" vertical="center"/>
      <protection/>
    </xf>
    <xf numFmtId="49" fontId="7" fillId="6" borderId="36" xfId="60" applyNumberFormat="1" applyFont="1" applyFill="1" applyBorder="1" applyAlignment="1">
      <alignment horizontal="center" vertical="center" wrapText="1"/>
      <protection/>
    </xf>
    <xf numFmtId="49" fontId="7" fillId="6" borderId="37" xfId="60" applyNumberFormat="1" applyFont="1" applyFill="1" applyBorder="1" applyAlignment="1">
      <alignment horizontal="center" vertical="center" wrapText="1"/>
      <protection/>
    </xf>
    <xf numFmtId="0" fontId="7" fillId="6" borderId="37" xfId="60" applyFont="1" applyFill="1" applyBorder="1" applyAlignment="1">
      <alignment horizontal="center" vertical="center"/>
      <protection/>
    </xf>
    <xf numFmtId="49" fontId="7" fillId="6" borderId="38" xfId="60" applyNumberFormat="1" applyFont="1" applyFill="1" applyBorder="1" applyAlignment="1">
      <alignment horizontal="center" vertical="center" wrapText="1"/>
      <protection/>
    </xf>
    <xf numFmtId="49" fontId="7" fillId="33" borderId="39" xfId="60" applyNumberFormat="1" applyFont="1" applyFill="1" applyBorder="1" applyAlignment="1">
      <alignment horizontal="left" vertical="center" wrapText="1"/>
      <protection/>
    </xf>
    <xf numFmtId="0" fontId="7" fillId="33" borderId="40" xfId="60" applyFont="1" applyFill="1" applyBorder="1" applyAlignment="1">
      <alignment horizontal="left" vertical="center" wrapText="1"/>
      <protection/>
    </xf>
    <xf numFmtId="0" fontId="7" fillId="33" borderId="40" xfId="0" applyFont="1" applyFill="1" applyBorder="1" applyAlignment="1">
      <alignment vertical="center"/>
    </xf>
    <xf numFmtId="0" fontId="7" fillId="33" borderId="41" xfId="0" applyFont="1" applyFill="1" applyBorder="1" applyAlignment="1">
      <alignment vertical="center"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/>
    </xf>
    <xf numFmtId="0" fontId="7" fillId="33" borderId="42" xfId="60" applyFont="1" applyFill="1" applyBorder="1" applyAlignment="1">
      <alignment horizontal="distributed" vertical="center" wrapText="1"/>
      <protection/>
    </xf>
    <xf numFmtId="0" fontId="7" fillId="33" borderId="43" xfId="60" applyFont="1" applyFill="1" applyBorder="1" applyAlignment="1">
      <alignment horizontal="distributed" vertical="center" wrapText="1"/>
      <protection/>
    </xf>
    <xf numFmtId="0" fontId="7" fillId="33" borderId="43" xfId="60" applyFont="1" applyFill="1" applyBorder="1" applyAlignment="1">
      <alignment horizontal="left" vertical="center" wrapText="1"/>
      <protection/>
    </xf>
    <xf numFmtId="180" fontId="7" fillId="33" borderId="43" xfId="60" applyNumberFormat="1" applyFont="1" applyFill="1" applyBorder="1" applyAlignment="1">
      <alignment horizontal="center" vertical="center" shrinkToFit="1"/>
      <protection/>
    </xf>
    <xf numFmtId="0" fontId="7" fillId="33" borderId="43" xfId="60" applyNumberFormat="1" applyFont="1" applyFill="1" applyBorder="1" applyAlignment="1">
      <alignment horizontal="center" vertical="center" wrapText="1"/>
      <protection/>
    </xf>
    <xf numFmtId="0" fontId="7" fillId="33" borderId="44" xfId="60" applyFont="1" applyFill="1" applyBorder="1" applyAlignment="1">
      <alignment horizontal="left" vertical="center" wrapText="1"/>
      <protection/>
    </xf>
    <xf numFmtId="0" fontId="4" fillId="33" borderId="45" xfId="0" applyFont="1" applyFill="1" applyBorder="1" applyAlignment="1">
      <alignment vertical="center"/>
    </xf>
    <xf numFmtId="0" fontId="3" fillId="33" borderId="45" xfId="0" applyFont="1" applyFill="1" applyBorder="1" applyAlignment="1">
      <alignment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7" fillId="0" borderId="47" xfId="60" applyFont="1" applyFill="1" applyBorder="1" applyAlignment="1">
      <alignment horizontal="distributed" vertical="center" wrapText="1"/>
      <protection/>
    </xf>
    <xf numFmtId="0" fontId="47" fillId="0" borderId="48" xfId="60" applyFont="1" applyFill="1" applyBorder="1" applyAlignment="1">
      <alignment horizontal="distributed" vertical="center" wrapText="1"/>
      <protection/>
    </xf>
    <xf numFmtId="0" fontId="47" fillId="0" borderId="48" xfId="60" applyFont="1" applyFill="1" applyBorder="1" applyAlignment="1">
      <alignment horizontal="left" vertical="center" wrapText="1"/>
      <protection/>
    </xf>
    <xf numFmtId="180" fontId="47" fillId="0" borderId="48" xfId="60" applyNumberFormat="1" applyFont="1" applyFill="1" applyBorder="1" applyAlignment="1">
      <alignment horizontal="center" vertical="center" shrinkToFit="1"/>
      <protection/>
    </xf>
    <xf numFmtId="0" fontId="47" fillId="0" borderId="48" xfId="60" applyNumberFormat="1" applyFont="1" applyFill="1" applyBorder="1" applyAlignment="1">
      <alignment horizontal="center" vertical="center" wrapText="1"/>
      <protection/>
    </xf>
    <xf numFmtId="0" fontId="47" fillId="0" borderId="49" xfId="60" applyFont="1" applyFill="1" applyBorder="1" applyAlignment="1">
      <alignment horizontal="left" vertical="center" wrapText="1"/>
      <protection/>
    </xf>
    <xf numFmtId="49" fontId="47" fillId="0" borderId="50" xfId="60" applyNumberFormat="1" applyFont="1" applyFill="1" applyBorder="1" applyAlignment="1">
      <alignment horizontal="left" vertical="center" wrapText="1"/>
      <protection/>
    </xf>
    <xf numFmtId="0" fontId="47" fillId="0" borderId="51" xfId="60" applyFont="1" applyFill="1" applyBorder="1" applyAlignment="1">
      <alignment horizontal="left" vertical="center" wrapText="1"/>
      <protection/>
    </xf>
    <xf numFmtId="0" fontId="47" fillId="0" borderId="51" xfId="0" applyFont="1" applyFill="1" applyBorder="1" applyAlignment="1">
      <alignment vertical="center"/>
    </xf>
    <xf numFmtId="0" fontId="47" fillId="0" borderId="52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7" fillId="0" borderId="53" xfId="60" applyFont="1" applyFill="1" applyBorder="1" applyAlignment="1">
      <alignment horizontal="distributed" vertical="center" wrapText="1"/>
      <protection/>
    </xf>
    <xf numFmtId="0" fontId="47" fillId="0" borderId="54" xfId="60" applyFont="1" applyFill="1" applyBorder="1" applyAlignment="1">
      <alignment horizontal="distributed" vertical="center" wrapText="1"/>
      <protection/>
    </xf>
    <xf numFmtId="0" fontId="47" fillId="0" borderId="54" xfId="60" applyFont="1" applyFill="1" applyBorder="1" applyAlignment="1">
      <alignment horizontal="left" vertical="center" wrapText="1"/>
      <protection/>
    </xf>
    <xf numFmtId="180" fontId="47" fillId="0" borderId="54" xfId="60" applyNumberFormat="1" applyFont="1" applyFill="1" applyBorder="1" applyAlignment="1">
      <alignment horizontal="center" vertical="center" shrinkToFit="1"/>
      <protection/>
    </xf>
    <xf numFmtId="0" fontId="47" fillId="0" borderId="54" xfId="60" applyNumberFormat="1" applyFont="1" applyFill="1" applyBorder="1" applyAlignment="1">
      <alignment horizontal="center" vertical="center" wrapText="1"/>
      <protection/>
    </xf>
    <xf numFmtId="0" fontId="47" fillId="0" borderId="55" xfId="60" applyFont="1" applyFill="1" applyBorder="1" applyAlignment="1">
      <alignment horizontal="left" vertical="center" wrapText="1"/>
      <protection/>
    </xf>
    <xf numFmtId="49" fontId="47" fillId="0" borderId="56" xfId="60" applyNumberFormat="1" applyFont="1" applyFill="1" applyBorder="1" applyAlignment="1">
      <alignment horizontal="left" vertical="center" wrapText="1"/>
      <protection/>
    </xf>
    <xf numFmtId="0" fontId="47" fillId="0" borderId="57" xfId="60" applyFont="1" applyFill="1" applyBorder="1" applyAlignment="1">
      <alignment horizontal="left" vertical="center" wrapText="1"/>
      <protection/>
    </xf>
    <xf numFmtId="0" fontId="47" fillId="0" borderId="57" xfId="0" applyFont="1" applyFill="1" applyBorder="1" applyAlignment="1">
      <alignment vertical="center"/>
    </xf>
    <xf numFmtId="0" fontId="47" fillId="0" borderId="58" xfId="0" applyFont="1" applyFill="1" applyBorder="1" applyAlignment="1">
      <alignment vertical="center"/>
    </xf>
    <xf numFmtId="0" fontId="47" fillId="0" borderId="59" xfId="60" applyFont="1" applyFill="1" applyBorder="1" applyAlignment="1">
      <alignment horizontal="distributed" vertical="center" wrapText="1"/>
      <protection/>
    </xf>
    <xf numFmtId="0" fontId="47" fillId="0" borderId="60" xfId="60" applyFont="1" applyFill="1" applyBorder="1" applyAlignment="1">
      <alignment horizontal="distributed" vertical="center" wrapText="1"/>
      <protection/>
    </xf>
    <xf numFmtId="0" fontId="47" fillId="0" borderId="60" xfId="60" applyFont="1" applyFill="1" applyBorder="1" applyAlignment="1">
      <alignment horizontal="left" vertical="center" wrapText="1"/>
      <protection/>
    </xf>
    <xf numFmtId="180" fontId="47" fillId="0" borderId="60" xfId="60" applyNumberFormat="1" applyFont="1" applyFill="1" applyBorder="1" applyAlignment="1">
      <alignment horizontal="center" vertical="center" shrinkToFit="1"/>
      <protection/>
    </xf>
    <xf numFmtId="0" fontId="47" fillId="0" borderId="60" xfId="60" applyNumberFormat="1" applyFont="1" applyFill="1" applyBorder="1" applyAlignment="1">
      <alignment horizontal="center" vertical="center" wrapText="1"/>
      <protection/>
    </xf>
    <xf numFmtId="0" fontId="47" fillId="0" borderId="61" xfId="60" applyFont="1" applyFill="1" applyBorder="1" applyAlignment="1">
      <alignment horizontal="left" vertical="center" wrapText="1"/>
      <protection/>
    </xf>
    <xf numFmtId="49" fontId="47" fillId="0" borderId="62" xfId="60" applyNumberFormat="1" applyFont="1" applyFill="1" applyBorder="1" applyAlignment="1">
      <alignment horizontal="left" vertical="center" wrapText="1"/>
      <protection/>
    </xf>
    <xf numFmtId="0" fontId="47" fillId="0" borderId="63" xfId="60" applyFont="1" applyFill="1" applyBorder="1" applyAlignment="1">
      <alignment horizontal="left" vertical="center" wrapText="1"/>
      <protection/>
    </xf>
    <xf numFmtId="0" fontId="47" fillId="0" borderId="63" xfId="0" applyFont="1" applyFill="1" applyBorder="1" applyAlignment="1">
      <alignment vertical="center"/>
    </xf>
    <xf numFmtId="0" fontId="47" fillId="0" borderId="64" xfId="0" applyFont="1" applyFill="1" applyBorder="1" applyAlignment="1">
      <alignment vertical="center"/>
    </xf>
    <xf numFmtId="0" fontId="7" fillId="33" borderId="54" xfId="60" applyFont="1" applyFill="1" applyBorder="1" applyAlignment="1">
      <alignment horizontal="distributed" vertical="center" wrapText="1"/>
      <protection/>
    </xf>
    <xf numFmtId="0" fontId="7" fillId="33" borderId="54" xfId="60" applyFont="1" applyFill="1" applyBorder="1" applyAlignment="1">
      <alignment horizontal="left" vertical="center" wrapText="1"/>
      <protection/>
    </xf>
    <xf numFmtId="180" fontId="7" fillId="33" borderId="54" xfId="60" applyNumberFormat="1" applyFont="1" applyFill="1" applyBorder="1" applyAlignment="1">
      <alignment horizontal="center" vertical="center" shrinkToFit="1"/>
      <protection/>
    </xf>
    <xf numFmtId="0" fontId="7" fillId="33" borderId="54" xfId="60" applyNumberFormat="1" applyFont="1" applyFill="1" applyBorder="1" applyAlignment="1">
      <alignment horizontal="center" vertical="center" wrapText="1"/>
      <protection/>
    </xf>
    <xf numFmtId="0" fontId="7" fillId="33" borderId="65" xfId="0" applyFont="1" applyFill="1" applyBorder="1" applyAlignment="1">
      <alignment horizontal="left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view="pageBreakPreview" zoomScale="71" zoomScaleSheetLayoutView="71" zoomScalePageLayoutView="0" workbookViewId="0" topLeftCell="A1">
      <pane xSplit="2" topLeftCell="C1" activePane="topRight" state="frozen"/>
      <selection pane="topLeft" activeCell="A17" sqref="A17"/>
      <selection pane="topRight" activeCell="F14" sqref="F14"/>
    </sheetView>
  </sheetViews>
  <sheetFormatPr defaultColWidth="39.375" defaultRowHeight="13.5"/>
  <cols>
    <col min="1" max="3" width="16.25390625" style="2" customWidth="1"/>
    <col min="4" max="4" width="11.25390625" style="2" customWidth="1"/>
    <col min="5" max="5" width="15.00390625" style="2" customWidth="1"/>
    <col min="6" max="6" width="5.625" style="2" customWidth="1"/>
    <col min="7" max="7" width="11.875" style="2" customWidth="1"/>
    <col min="8" max="8" width="5.00390625" style="2" customWidth="1"/>
    <col min="9" max="9" width="8.125" style="2" customWidth="1"/>
    <col min="10" max="10" width="11.875" style="2" customWidth="1"/>
    <col min="11" max="11" width="7.375" style="2" bestFit="1" customWidth="1"/>
    <col min="12" max="12" width="10.375" style="2" bestFit="1" customWidth="1"/>
    <col min="13" max="13" width="12.00390625" style="2" customWidth="1"/>
    <col min="14" max="14" width="18.875" style="2" bestFit="1" customWidth="1"/>
    <col min="15" max="15" width="12.25390625" style="2" bestFit="1" customWidth="1"/>
    <col min="16" max="16" width="9.00390625" style="2" customWidth="1"/>
    <col min="17" max="17" width="12.25390625" style="2" bestFit="1" customWidth="1"/>
    <col min="18" max="18" width="5.75390625" style="2" customWidth="1"/>
    <col min="19" max="16384" width="39.375" style="2" customWidth="1"/>
  </cols>
  <sheetData>
    <row r="1" spans="1:17" ht="12.75">
      <c r="A1" s="52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5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51" t="s">
        <v>91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3"/>
      <c r="B5" s="105" t="str">
        <f>"〔施設"&amp;C6&amp;"（公立"&amp;C7&amp;"、"&amp;"私立"&amp;C8&amp;"）"&amp;"  定員"&amp;E6&amp;"（公立"&amp;E7&amp;"、私立"&amp;E8&amp;"）〕"</f>
        <v>〔施設6（公立1、私立5）  定員340（公立50、私立290）〕</v>
      </c>
      <c r="C5" s="105"/>
      <c r="D5" s="105"/>
      <c r="E5" s="3">
        <f>IF(H16=E6,"","おかしいぞ～？")</f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>
      <c r="A6" s="4"/>
      <c r="B6" s="5" t="s">
        <v>23</v>
      </c>
      <c r="C6" s="6">
        <f>C7+C8</f>
        <v>6</v>
      </c>
      <c r="D6" s="7" t="s">
        <v>24</v>
      </c>
      <c r="E6" s="8">
        <f>E7+E8</f>
        <v>340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>
      <c r="A7" s="4"/>
      <c r="B7" s="5" t="s">
        <v>25</v>
      </c>
      <c r="C7" s="6">
        <f>COUNTIF($P$10:$P$15,B7)</f>
        <v>1</v>
      </c>
      <c r="D7" s="7" t="s">
        <v>25</v>
      </c>
      <c r="E7" s="8">
        <f>SUMIF($P$10:$P$15,D7,$H$10:$H$15)</f>
        <v>50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2.75">
      <c r="A8" s="4"/>
      <c r="B8" s="9" t="s">
        <v>26</v>
      </c>
      <c r="C8" s="10">
        <f>COUNTIF($P$10:$P$15,B8)</f>
        <v>5</v>
      </c>
      <c r="D8" s="11" t="s">
        <v>26</v>
      </c>
      <c r="E8" s="12">
        <f>SUMIF($P$10:$P$15,D8,$H$10:$H$15)</f>
        <v>290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42" customHeight="1">
      <c r="A9" s="39" t="s">
        <v>0</v>
      </c>
      <c r="B9" s="40" t="s">
        <v>3</v>
      </c>
      <c r="C9" s="41" t="s">
        <v>92</v>
      </c>
      <c r="D9" s="40" t="s">
        <v>27</v>
      </c>
      <c r="E9" s="40" t="s">
        <v>28</v>
      </c>
      <c r="F9" s="41" t="s">
        <v>74</v>
      </c>
      <c r="G9" s="40" t="s">
        <v>4</v>
      </c>
      <c r="H9" s="40" t="s">
        <v>5</v>
      </c>
      <c r="I9" s="40" t="s">
        <v>2</v>
      </c>
      <c r="J9" s="42" t="s">
        <v>6</v>
      </c>
      <c r="K9" s="43" t="s">
        <v>20</v>
      </c>
      <c r="L9" s="44" t="s">
        <v>79</v>
      </c>
      <c r="M9" s="44" t="s">
        <v>80</v>
      </c>
      <c r="N9" s="45" t="s">
        <v>29</v>
      </c>
      <c r="O9" s="45" t="s">
        <v>1</v>
      </c>
      <c r="P9" s="44" t="s">
        <v>30</v>
      </c>
      <c r="Q9" s="46" t="s">
        <v>31</v>
      </c>
    </row>
    <row r="10" spans="1:17" s="80" customFormat="1" ht="57" customHeight="1">
      <c r="A10" s="70" t="s">
        <v>126</v>
      </c>
      <c r="B10" s="71" t="s">
        <v>127</v>
      </c>
      <c r="C10" s="71" t="s">
        <v>128</v>
      </c>
      <c r="D10" s="71" t="s">
        <v>122</v>
      </c>
      <c r="E10" s="72" t="str">
        <f aca="true" t="shared" si="0" ref="E10:E15">M10&amp;N10</f>
        <v>下関市大字永田郷459-4</v>
      </c>
      <c r="F10" s="72" t="s">
        <v>93</v>
      </c>
      <c r="G10" s="73">
        <v>22616</v>
      </c>
      <c r="H10" s="74">
        <v>50</v>
      </c>
      <c r="I10" s="72" t="s">
        <v>99</v>
      </c>
      <c r="J10" s="75" t="s">
        <v>109</v>
      </c>
      <c r="K10" s="76" t="s">
        <v>70</v>
      </c>
      <c r="L10" s="77" t="s">
        <v>15</v>
      </c>
      <c r="M10" s="77" t="s">
        <v>12</v>
      </c>
      <c r="N10" s="77" t="s">
        <v>63</v>
      </c>
      <c r="O10" s="77" t="s">
        <v>129</v>
      </c>
      <c r="P10" s="78" t="str">
        <f aca="true" t="shared" si="1" ref="P10:P15">IF(Q10="","",IF(OR(Q10="国",Q10="県",Q10="市町",Q10="組合その他"),"（公立）","（私立）"))</f>
        <v>（私立）</v>
      </c>
      <c r="Q10" s="79" t="s">
        <v>37</v>
      </c>
    </row>
    <row r="11" spans="1:17" s="80" customFormat="1" ht="42" customHeight="1">
      <c r="A11" s="81" t="s">
        <v>7</v>
      </c>
      <c r="B11" s="82" t="s">
        <v>118</v>
      </c>
      <c r="C11" s="82" t="s">
        <v>75</v>
      </c>
      <c r="D11" s="82" t="s">
        <v>117</v>
      </c>
      <c r="E11" s="83" t="str">
        <f t="shared" si="0"/>
        <v>山口市鋳銭司3354</v>
      </c>
      <c r="F11" s="83" t="s">
        <v>94</v>
      </c>
      <c r="G11" s="84">
        <v>30407</v>
      </c>
      <c r="H11" s="85">
        <v>60</v>
      </c>
      <c r="I11" s="83" t="s">
        <v>100</v>
      </c>
      <c r="J11" s="86" t="s">
        <v>67</v>
      </c>
      <c r="K11" s="87" t="s">
        <v>70</v>
      </c>
      <c r="L11" s="88" t="s">
        <v>16</v>
      </c>
      <c r="M11" s="88" t="s">
        <v>17</v>
      </c>
      <c r="N11" s="88" t="s">
        <v>64</v>
      </c>
      <c r="O11" s="88" t="s">
        <v>8</v>
      </c>
      <c r="P11" s="89" t="str">
        <f t="shared" si="1"/>
        <v>（私立）</v>
      </c>
      <c r="Q11" s="90" t="s">
        <v>37</v>
      </c>
    </row>
    <row r="12" spans="1:17" s="80" customFormat="1" ht="57" customHeight="1">
      <c r="A12" s="81" t="s">
        <v>89</v>
      </c>
      <c r="B12" s="82" t="s">
        <v>105</v>
      </c>
      <c r="C12" s="82" t="s">
        <v>125</v>
      </c>
      <c r="D12" s="82" t="s">
        <v>116</v>
      </c>
      <c r="E12" s="83" t="str">
        <f t="shared" si="0"/>
        <v>萩市大字椿2398-1</v>
      </c>
      <c r="F12" s="83" t="s">
        <v>95</v>
      </c>
      <c r="G12" s="84">
        <v>20180</v>
      </c>
      <c r="H12" s="85">
        <v>50</v>
      </c>
      <c r="I12" s="83" t="s">
        <v>101</v>
      </c>
      <c r="J12" s="86" t="s">
        <v>110</v>
      </c>
      <c r="K12" s="87" t="s">
        <v>70</v>
      </c>
      <c r="L12" s="88" t="s">
        <v>18</v>
      </c>
      <c r="M12" s="88" t="s">
        <v>13</v>
      </c>
      <c r="N12" s="88" t="s">
        <v>90</v>
      </c>
      <c r="O12" s="88" t="s">
        <v>124</v>
      </c>
      <c r="P12" s="89" t="str">
        <f t="shared" si="1"/>
        <v>（私立）</v>
      </c>
      <c r="Q12" s="90" t="s">
        <v>37</v>
      </c>
    </row>
    <row r="13" spans="1:17" s="80" customFormat="1" ht="42" customHeight="1">
      <c r="A13" s="81" t="s">
        <v>22</v>
      </c>
      <c r="B13" s="82" t="s">
        <v>119</v>
      </c>
      <c r="C13" s="101" t="s">
        <v>131</v>
      </c>
      <c r="D13" s="101" t="s">
        <v>115</v>
      </c>
      <c r="E13" s="102" t="str">
        <f t="shared" si="0"/>
        <v>光市大字塩田1382-4</v>
      </c>
      <c r="F13" s="102" t="s">
        <v>96</v>
      </c>
      <c r="G13" s="103">
        <v>19391</v>
      </c>
      <c r="H13" s="104">
        <v>80</v>
      </c>
      <c r="I13" s="83" t="s">
        <v>102</v>
      </c>
      <c r="J13" s="86" t="s">
        <v>68</v>
      </c>
      <c r="K13" s="87" t="s">
        <v>70</v>
      </c>
      <c r="L13" s="88">
        <v>35210</v>
      </c>
      <c r="M13" s="88" t="s">
        <v>21</v>
      </c>
      <c r="N13" s="88" t="s">
        <v>65</v>
      </c>
      <c r="O13" s="88" t="s">
        <v>71</v>
      </c>
      <c r="P13" s="89" t="str">
        <f t="shared" si="1"/>
        <v>（私立）</v>
      </c>
      <c r="Q13" s="90" t="s">
        <v>37</v>
      </c>
    </row>
    <row r="14" spans="1:17" s="80" customFormat="1" ht="42" customHeight="1">
      <c r="A14" s="81" t="s">
        <v>76</v>
      </c>
      <c r="B14" s="82" t="s">
        <v>108</v>
      </c>
      <c r="C14" s="101" t="s">
        <v>133</v>
      </c>
      <c r="D14" s="101" t="s">
        <v>77</v>
      </c>
      <c r="E14" s="102" t="str">
        <f t="shared" si="0"/>
        <v>周南市五月町12番2号</v>
      </c>
      <c r="F14" s="102" t="s">
        <v>97</v>
      </c>
      <c r="G14" s="103">
        <v>22828</v>
      </c>
      <c r="H14" s="104">
        <v>50</v>
      </c>
      <c r="I14" s="83" t="s">
        <v>103</v>
      </c>
      <c r="J14" s="86" t="s">
        <v>111</v>
      </c>
      <c r="K14" s="87" t="s">
        <v>70</v>
      </c>
      <c r="L14" s="88" t="s">
        <v>19</v>
      </c>
      <c r="M14" s="88" t="s">
        <v>14</v>
      </c>
      <c r="N14" s="88" t="s">
        <v>78</v>
      </c>
      <c r="O14" s="88" t="s">
        <v>123</v>
      </c>
      <c r="P14" s="89" t="str">
        <f t="shared" si="1"/>
        <v>（公立）</v>
      </c>
      <c r="Q14" s="90" t="s">
        <v>38</v>
      </c>
    </row>
    <row r="15" spans="1:17" s="80" customFormat="1" ht="42" customHeight="1">
      <c r="A15" s="91" t="s">
        <v>9</v>
      </c>
      <c r="B15" s="92" t="s">
        <v>119</v>
      </c>
      <c r="C15" s="92" t="s">
        <v>132</v>
      </c>
      <c r="D15" s="92" t="s">
        <v>130</v>
      </c>
      <c r="E15" s="93" t="str">
        <f t="shared" si="0"/>
        <v>大島郡周防大島町大字土居1465-1</v>
      </c>
      <c r="F15" s="93" t="s">
        <v>98</v>
      </c>
      <c r="G15" s="94">
        <v>30072</v>
      </c>
      <c r="H15" s="95">
        <v>50</v>
      </c>
      <c r="I15" s="93" t="s">
        <v>104</v>
      </c>
      <c r="J15" s="96" t="s">
        <v>69</v>
      </c>
      <c r="K15" s="97" t="s">
        <v>70</v>
      </c>
      <c r="L15" s="98">
        <v>35305</v>
      </c>
      <c r="M15" s="98" t="s">
        <v>81</v>
      </c>
      <c r="N15" s="98" t="s">
        <v>66</v>
      </c>
      <c r="O15" s="98" t="s">
        <v>10</v>
      </c>
      <c r="P15" s="99" t="str">
        <f t="shared" si="1"/>
        <v>（私立）</v>
      </c>
      <c r="Q15" s="100" t="s">
        <v>37</v>
      </c>
    </row>
    <row r="16" spans="1:10" ht="12.75">
      <c r="A16" s="59">
        <f>COUNTA(A10:A15)</f>
        <v>6</v>
      </c>
      <c r="B16" s="60"/>
      <c r="C16" s="60"/>
      <c r="D16" s="60"/>
      <c r="E16" s="60"/>
      <c r="F16" s="60"/>
      <c r="G16" s="60"/>
      <c r="H16" s="59">
        <f>SUM(H10:H15)</f>
        <v>340</v>
      </c>
      <c r="I16" s="60"/>
      <c r="J16" s="60"/>
    </row>
    <row r="17" spans="1:14" ht="13.5" thickBot="1">
      <c r="A17" s="14" t="s">
        <v>42</v>
      </c>
      <c r="C17" s="15" t="s">
        <v>43</v>
      </c>
      <c r="H17" s="14" t="s">
        <v>44</v>
      </c>
      <c r="N17" s="15" t="s">
        <v>45</v>
      </c>
    </row>
    <row r="18" spans="3:17" ht="13.5" thickTop="1">
      <c r="C18" s="16" t="s">
        <v>46</v>
      </c>
      <c r="D18" s="17">
        <f aca="true" t="shared" si="2" ref="D18:D30">COUNTIF($M$10:$M$15,C18)</f>
        <v>1</v>
      </c>
      <c r="N18" s="18"/>
      <c r="O18" s="19" t="s">
        <v>31</v>
      </c>
      <c r="P18" s="19" t="s">
        <v>23</v>
      </c>
      <c r="Q18" s="20" t="s">
        <v>5</v>
      </c>
    </row>
    <row r="19" spans="3:17" ht="12.75">
      <c r="C19" s="21" t="s">
        <v>36</v>
      </c>
      <c r="D19" s="22">
        <f t="shared" si="2"/>
        <v>0</v>
      </c>
      <c r="N19" s="106" t="s">
        <v>25</v>
      </c>
      <c r="O19" s="23" t="s">
        <v>32</v>
      </c>
      <c r="P19" s="23">
        <f>COUNTIF($Q$10:$Q$15,O19)</f>
        <v>0</v>
      </c>
      <c r="Q19" s="24">
        <f aca="true" t="shared" si="3" ref="Q19:Q26">SUMIF($Q$10:$Q$15,O19,$H$10:$H$15)</f>
        <v>0</v>
      </c>
    </row>
    <row r="20" spans="3:17" ht="12.75">
      <c r="C20" s="21" t="s">
        <v>47</v>
      </c>
      <c r="D20" s="22">
        <f t="shared" si="2"/>
        <v>1</v>
      </c>
      <c r="N20" s="107"/>
      <c r="O20" s="23" t="s">
        <v>34</v>
      </c>
      <c r="P20" s="23">
        <f aca="true" t="shared" si="4" ref="P20:P26">COUNTIF($Q$10:$Q$15,O20)</f>
        <v>0</v>
      </c>
      <c r="Q20" s="24">
        <f t="shared" si="3"/>
        <v>0</v>
      </c>
    </row>
    <row r="21" spans="3:17" ht="12.75">
      <c r="C21" s="21" t="s">
        <v>48</v>
      </c>
      <c r="D21" s="22">
        <f t="shared" si="2"/>
        <v>1</v>
      </c>
      <c r="N21" s="107"/>
      <c r="O21" s="23" t="s">
        <v>35</v>
      </c>
      <c r="P21" s="23">
        <f t="shared" si="4"/>
        <v>0</v>
      </c>
      <c r="Q21" s="24">
        <f t="shared" si="3"/>
        <v>0</v>
      </c>
    </row>
    <row r="22" spans="3:17" ht="13.5" thickBot="1">
      <c r="C22" s="21" t="s">
        <v>49</v>
      </c>
      <c r="D22" s="22">
        <f t="shared" si="2"/>
        <v>0</v>
      </c>
      <c r="N22" s="108"/>
      <c r="O22" s="25" t="s">
        <v>38</v>
      </c>
      <c r="P22" s="25">
        <f t="shared" si="4"/>
        <v>1</v>
      </c>
      <c r="Q22" s="26">
        <f t="shared" si="3"/>
        <v>50</v>
      </c>
    </row>
    <row r="23" spans="3:17" ht="13.5" thickTop="1">
      <c r="C23" s="21" t="s">
        <v>50</v>
      </c>
      <c r="D23" s="22">
        <f t="shared" si="2"/>
        <v>0</v>
      </c>
      <c r="N23" s="107" t="s">
        <v>26</v>
      </c>
      <c r="O23" s="27" t="s">
        <v>37</v>
      </c>
      <c r="P23" s="27">
        <f t="shared" si="4"/>
        <v>5</v>
      </c>
      <c r="Q23" s="28">
        <f t="shared" si="3"/>
        <v>290</v>
      </c>
    </row>
    <row r="24" spans="3:17" ht="12.75">
      <c r="C24" s="21" t="s">
        <v>40</v>
      </c>
      <c r="D24" s="22">
        <f t="shared" si="2"/>
        <v>0</v>
      </c>
      <c r="N24" s="107"/>
      <c r="O24" s="23" t="s">
        <v>39</v>
      </c>
      <c r="P24" s="23">
        <f t="shared" si="4"/>
        <v>0</v>
      </c>
      <c r="Q24" s="24">
        <f t="shared" si="3"/>
        <v>0</v>
      </c>
    </row>
    <row r="25" spans="3:17" ht="12.75">
      <c r="C25" s="21" t="s">
        <v>51</v>
      </c>
      <c r="D25" s="22">
        <f t="shared" si="2"/>
        <v>1</v>
      </c>
      <c r="N25" s="107"/>
      <c r="O25" s="23" t="s">
        <v>33</v>
      </c>
      <c r="P25" s="23">
        <f t="shared" si="4"/>
        <v>0</v>
      </c>
      <c r="Q25" s="24">
        <f t="shared" si="3"/>
        <v>0</v>
      </c>
    </row>
    <row r="26" spans="3:17" ht="13.5" thickBot="1">
      <c r="C26" s="21" t="s">
        <v>52</v>
      </c>
      <c r="D26" s="22">
        <f t="shared" si="2"/>
        <v>0</v>
      </c>
      <c r="N26" s="109"/>
      <c r="O26" s="29" t="s">
        <v>41</v>
      </c>
      <c r="P26" s="29">
        <f t="shared" si="4"/>
        <v>0</v>
      </c>
      <c r="Q26" s="30">
        <f t="shared" si="3"/>
        <v>0</v>
      </c>
    </row>
    <row r="27" spans="3:17" ht="13.5" thickTop="1">
      <c r="C27" s="21" t="s">
        <v>53</v>
      </c>
      <c r="D27" s="22">
        <f t="shared" si="2"/>
        <v>0</v>
      </c>
      <c r="P27" s="31">
        <f>SUM(P19:P26)</f>
        <v>6</v>
      </c>
      <c r="Q27" s="31">
        <f>SUM(Q19:Q26)</f>
        <v>340</v>
      </c>
    </row>
    <row r="28" spans="3:4" ht="12.75">
      <c r="C28" s="21" t="s">
        <v>54</v>
      </c>
      <c r="D28" s="22">
        <f t="shared" si="2"/>
        <v>0</v>
      </c>
    </row>
    <row r="29" spans="3:4" ht="12.75">
      <c r="C29" s="21" t="s">
        <v>55</v>
      </c>
      <c r="D29" s="22">
        <f t="shared" si="2"/>
        <v>1</v>
      </c>
    </row>
    <row r="30" spans="3:4" ht="13.5" thickBot="1">
      <c r="C30" s="62" t="s">
        <v>56</v>
      </c>
      <c r="D30" s="32">
        <f t="shared" si="2"/>
        <v>0</v>
      </c>
    </row>
    <row r="31" spans="3:4" ht="13.5" thickBot="1" thickTop="1">
      <c r="C31" s="33" t="s">
        <v>57</v>
      </c>
      <c r="D31" s="34">
        <f>SUM(D18:D30)</f>
        <v>5</v>
      </c>
    </row>
    <row r="32" spans="3:4" ht="13.5" thickTop="1">
      <c r="C32" s="35" t="s">
        <v>82</v>
      </c>
      <c r="D32" s="36">
        <f aca="true" t="shared" si="5" ref="D32:D40">COUNTIF($M$10:$M$15,C32)</f>
        <v>1</v>
      </c>
    </row>
    <row r="33" spans="3:4" ht="12.75">
      <c r="C33" s="21" t="s">
        <v>83</v>
      </c>
      <c r="D33" s="22">
        <f t="shared" si="5"/>
        <v>0</v>
      </c>
    </row>
    <row r="34" spans="3:4" ht="12.75">
      <c r="C34" s="21" t="s">
        <v>84</v>
      </c>
      <c r="D34" s="22">
        <f t="shared" si="5"/>
        <v>0</v>
      </c>
    </row>
    <row r="35" spans="3:4" ht="12.75">
      <c r="C35" s="21" t="s">
        <v>85</v>
      </c>
      <c r="D35" s="22">
        <f t="shared" si="5"/>
        <v>0</v>
      </c>
    </row>
    <row r="36" spans="3:4" ht="12.75">
      <c r="C36" s="21" t="s">
        <v>86</v>
      </c>
      <c r="D36" s="22">
        <f t="shared" si="5"/>
        <v>0</v>
      </c>
    </row>
    <row r="37" spans="3:4" ht="12.75">
      <c r="C37" s="21" t="s">
        <v>58</v>
      </c>
      <c r="D37" s="22">
        <f t="shared" si="5"/>
        <v>0</v>
      </c>
    </row>
    <row r="38" spans="3:4" ht="12.75">
      <c r="C38" s="21" t="s">
        <v>59</v>
      </c>
      <c r="D38" s="22">
        <f t="shared" si="5"/>
        <v>0</v>
      </c>
    </row>
    <row r="39" spans="3:4" ht="12.75">
      <c r="C39" s="21" t="s">
        <v>87</v>
      </c>
      <c r="D39" s="22">
        <f t="shared" si="5"/>
        <v>0</v>
      </c>
    </row>
    <row r="40" spans="3:4" ht="13.5" thickBot="1">
      <c r="C40" s="62" t="s">
        <v>60</v>
      </c>
      <c r="D40" s="32">
        <f t="shared" si="5"/>
        <v>0</v>
      </c>
    </row>
    <row r="41" spans="3:4" ht="13.5" thickBot="1" thickTop="1">
      <c r="C41" s="33" t="s">
        <v>61</v>
      </c>
      <c r="D41" s="34">
        <f>SUM(D32:D40)</f>
        <v>1</v>
      </c>
    </row>
    <row r="42" spans="3:5" ht="13.5" thickBot="1" thickTop="1">
      <c r="C42" s="37" t="s">
        <v>62</v>
      </c>
      <c r="D42" s="38">
        <f>D31+D41</f>
        <v>6</v>
      </c>
      <c r="E42" s="2">
        <f>IF(D42=A16,"","おかしいぞ～？")</f>
      </c>
    </row>
    <row r="43" ht="13.5" thickTop="1"/>
  </sheetData>
  <sheetProtection/>
  <autoFilter ref="A9:J15"/>
  <mergeCells count="3">
    <mergeCell ref="B5:D5"/>
    <mergeCell ref="N19:N22"/>
    <mergeCell ref="N23:N26"/>
  </mergeCells>
  <dataValidations count="1">
    <dataValidation type="list" allowBlank="1" showInputMessage="1" showErrorMessage="1" sqref="Q10:Q15">
      <formula1>#REF!</formula1>
    </dataValidation>
  </dataValidations>
  <printOptions/>
  <pageMargins left="1" right="1" top="1" bottom="1" header="0.5" footer="0.5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view="pageBreakPreview" zoomScaleSheetLayoutView="100" zoomScalePageLayoutView="0" workbookViewId="0" topLeftCell="A1">
      <pane xSplit="2" topLeftCell="C1" activePane="topRight" state="frozen"/>
      <selection pane="topLeft" activeCell="J11" sqref="J11"/>
      <selection pane="topRight" activeCell="E14" sqref="E14"/>
    </sheetView>
  </sheetViews>
  <sheetFormatPr defaultColWidth="39.375" defaultRowHeight="13.5"/>
  <cols>
    <col min="1" max="3" width="16.25390625" style="2" customWidth="1"/>
    <col min="4" max="4" width="11.25390625" style="2" customWidth="1"/>
    <col min="5" max="5" width="15.00390625" style="2" customWidth="1"/>
    <col min="6" max="6" width="5.625" style="2" customWidth="1"/>
    <col min="7" max="7" width="11.875" style="2" customWidth="1"/>
    <col min="8" max="8" width="5.00390625" style="2" customWidth="1"/>
    <col min="9" max="9" width="8.125" style="2" customWidth="1"/>
    <col min="10" max="10" width="11.875" style="2" customWidth="1"/>
    <col min="11" max="11" width="7.375" style="2" bestFit="1" customWidth="1"/>
    <col min="12" max="12" width="10.375" style="2" bestFit="1" customWidth="1"/>
    <col min="13" max="13" width="7.375" style="2" bestFit="1" customWidth="1"/>
    <col min="14" max="14" width="18.875" style="2" bestFit="1" customWidth="1"/>
    <col min="15" max="15" width="27.375" style="2" bestFit="1" customWidth="1"/>
    <col min="16" max="16" width="9.00390625" style="2" customWidth="1"/>
    <col min="17" max="17" width="12.25390625" style="2" bestFit="1" customWidth="1"/>
    <col min="18" max="18" width="11.75390625" style="2" customWidth="1"/>
    <col min="19" max="16384" width="39.375" style="2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51" t="s">
        <v>106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3"/>
      <c r="B4" s="105" t="str">
        <f>"〔施設"&amp;C5&amp;"（公立"&amp;C6&amp;"、"&amp;"私立"&amp;C7&amp;"）"&amp;"  定員"&amp;E5&amp;"（公立"&amp;E6&amp;"、私立"&amp;E7&amp;"）〕"</f>
        <v>〔施設1（公立0、私立1）  定員373（公立0、私立373）〕</v>
      </c>
      <c r="C4" s="105"/>
      <c r="D4" s="105"/>
      <c r="E4" s="3">
        <f>IF(H10=E5,"","おかしいぞ～？")</f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4"/>
      <c r="B5" s="5" t="s">
        <v>23</v>
      </c>
      <c r="C5" s="6">
        <f>C6+C7</f>
        <v>1</v>
      </c>
      <c r="D5" s="7" t="s">
        <v>24</v>
      </c>
      <c r="E5" s="8">
        <f>E6+E7</f>
        <v>373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>
      <c r="A6" s="4"/>
      <c r="B6" s="5" t="s">
        <v>25</v>
      </c>
      <c r="C6" s="6">
        <f>COUNTIF($P$9:$P$9,B6)</f>
        <v>0</v>
      </c>
      <c r="D6" s="7" t="s">
        <v>25</v>
      </c>
      <c r="E6" s="8">
        <f>SUMIF($P$9:$P$9,D6,$H$9:$H$9)</f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>
      <c r="A7" s="4"/>
      <c r="B7" s="9" t="s">
        <v>26</v>
      </c>
      <c r="C7" s="10">
        <f>COUNTIF($P$9:$P$9,B7)</f>
        <v>1</v>
      </c>
      <c r="D7" s="11" t="s">
        <v>26</v>
      </c>
      <c r="E7" s="12">
        <f>SUMIF($P$9:$P$9,D7,$H$9:$H$9)</f>
        <v>373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42" customHeight="1">
      <c r="A8" s="39" t="s">
        <v>0</v>
      </c>
      <c r="B8" s="40" t="s">
        <v>3</v>
      </c>
      <c r="C8" s="41" t="s">
        <v>92</v>
      </c>
      <c r="D8" s="40" t="s">
        <v>27</v>
      </c>
      <c r="E8" s="40" t="s">
        <v>28</v>
      </c>
      <c r="F8" s="41" t="s">
        <v>74</v>
      </c>
      <c r="G8" s="40" t="s">
        <v>4</v>
      </c>
      <c r="H8" s="40" t="s">
        <v>5</v>
      </c>
      <c r="I8" s="40" t="s">
        <v>2</v>
      </c>
      <c r="J8" s="42" t="s">
        <v>6</v>
      </c>
      <c r="K8" s="43" t="s">
        <v>20</v>
      </c>
      <c r="L8" s="44" t="s">
        <v>79</v>
      </c>
      <c r="M8" s="44" t="s">
        <v>80</v>
      </c>
      <c r="N8" s="45" t="s">
        <v>29</v>
      </c>
      <c r="O8" s="45" t="s">
        <v>1</v>
      </c>
      <c r="P8" s="44" t="s">
        <v>30</v>
      </c>
      <c r="Q8" s="46" t="s">
        <v>31</v>
      </c>
    </row>
    <row r="9" spans="1:17" ht="63" customHeight="1">
      <c r="A9" s="53" t="s">
        <v>120</v>
      </c>
      <c r="B9" s="54" t="s">
        <v>107</v>
      </c>
      <c r="C9" s="54" t="s">
        <v>121</v>
      </c>
      <c r="D9" s="54" t="s">
        <v>134</v>
      </c>
      <c r="E9" s="55" t="str">
        <f>M9&amp;N9</f>
        <v>下関市安岡町8-5-1</v>
      </c>
      <c r="F9" s="55" t="s">
        <v>112</v>
      </c>
      <c r="G9" s="56">
        <v>21640</v>
      </c>
      <c r="H9" s="57">
        <v>373</v>
      </c>
      <c r="I9" s="55" t="s">
        <v>113</v>
      </c>
      <c r="J9" s="58" t="s">
        <v>114</v>
      </c>
      <c r="K9" s="47" t="s">
        <v>73</v>
      </c>
      <c r="L9" s="48" t="s">
        <v>15</v>
      </c>
      <c r="M9" s="48" t="s">
        <v>12</v>
      </c>
      <c r="N9" s="48" t="s">
        <v>72</v>
      </c>
      <c r="O9" s="48" t="s">
        <v>11</v>
      </c>
      <c r="P9" s="49" t="str">
        <f>IF(Q9="","",IF(OR(Q9="国",Q9="県",Q9="市町",Q9="組合その他"),"（公立）","（私立）"))</f>
        <v>（私立）</v>
      </c>
      <c r="Q9" s="50" t="s">
        <v>37</v>
      </c>
    </row>
    <row r="10" spans="1:8" ht="12.75">
      <c r="A10" s="13">
        <f>COUNTA(A9:A9)</f>
        <v>1</v>
      </c>
      <c r="H10" s="13">
        <f>SUM(H9:H9)</f>
        <v>373</v>
      </c>
    </row>
    <row r="11" spans="1:14" ht="13.5" thickBot="1">
      <c r="A11" s="14" t="s">
        <v>42</v>
      </c>
      <c r="C11" s="15" t="s">
        <v>43</v>
      </c>
      <c r="H11" s="14" t="s">
        <v>44</v>
      </c>
      <c r="N11" s="15" t="s">
        <v>45</v>
      </c>
    </row>
    <row r="12" spans="3:17" ht="13.5" thickTop="1">
      <c r="C12" s="16" t="s">
        <v>46</v>
      </c>
      <c r="D12" s="17">
        <f aca="true" t="shared" si="0" ref="D12:D24">COUNTIF($M$9:$M$9,C12)</f>
        <v>1</v>
      </c>
      <c r="N12" s="18"/>
      <c r="O12" s="19" t="s">
        <v>31</v>
      </c>
      <c r="P12" s="19" t="s">
        <v>23</v>
      </c>
      <c r="Q12" s="20" t="s">
        <v>5</v>
      </c>
    </row>
    <row r="13" spans="3:17" ht="12.75">
      <c r="C13" s="21" t="s">
        <v>36</v>
      </c>
      <c r="D13" s="22">
        <f t="shared" si="0"/>
        <v>0</v>
      </c>
      <c r="N13" s="106" t="s">
        <v>25</v>
      </c>
      <c r="O13" s="23" t="s">
        <v>32</v>
      </c>
      <c r="P13" s="63">
        <f aca="true" t="shared" si="1" ref="P13:P20">COUNTIF($Q$9:$Q$9,O13)</f>
        <v>0</v>
      </c>
      <c r="Q13" s="22">
        <f aca="true" t="shared" si="2" ref="Q13:Q20">SUMIF($Q$9:$Q$9,O13,$H$9:$H$9)</f>
        <v>0</v>
      </c>
    </row>
    <row r="14" spans="3:17" ht="12.75">
      <c r="C14" s="21" t="s">
        <v>47</v>
      </c>
      <c r="D14" s="22">
        <f t="shared" si="0"/>
        <v>0</v>
      </c>
      <c r="N14" s="107"/>
      <c r="O14" s="23" t="s">
        <v>34</v>
      </c>
      <c r="P14" s="63">
        <f t="shared" si="1"/>
        <v>0</v>
      </c>
      <c r="Q14" s="22">
        <f t="shared" si="2"/>
        <v>0</v>
      </c>
    </row>
    <row r="15" spans="3:17" ht="12.75">
      <c r="C15" s="21" t="s">
        <v>48</v>
      </c>
      <c r="D15" s="22">
        <f t="shared" si="0"/>
        <v>0</v>
      </c>
      <c r="N15" s="107"/>
      <c r="O15" s="23" t="s">
        <v>35</v>
      </c>
      <c r="P15" s="63">
        <f t="shared" si="1"/>
        <v>0</v>
      </c>
      <c r="Q15" s="22">
        <f t="shared" si="2"/>
        <v>0</v>
      </c>
    </row>
    <row r="16" spans="3:17" ht="13.5" thickBot="1">
      <c r="C16" s="21" t="s">
        <v>49</v>
      </c>
      <c r="D16" s="22">
        <f t="shared" si="0"/>
        <v>0</v>
      </c>
      <c r="N16" s="108"/>
      <c r="O16" s="25" t="s">
        <v>38</v>
      </c>
      <c r="P16" s="64">
        <f t="shared" si="1"/>
        <v>0</v>
      </c>
      <c r="Q16" s="65">
        <f t="shared" si="2"/>
        <v>0</v>
      </c>
    </row>
    <row r="17" spans="3:17" ht="13.5" thickTop="1">
      <c r="C17" s="21" t="s">
        <v>50</v>
      </c>
      <c r="D17" s="22">
        <f t="shared" si="0"/>
        <v>0</v>
      </c>
      <c r="N17" s="107" t="s">
        <v>26</v>
      </c>
      <c r="O17" s="27" t="s">
        <v>37</v>
      </c>
      <c r="P17" s="66">
        <f t="shared" si="1"/>
        <v>1</v>
      </c>
      <c r="Q17" s="36">
        <f t="shared" si="2"/>
        <v>373</v>
      </c>
    </row>
    <row r="18" spans="3:17" ht="12.75">
      <c r="C18" s="21" t="s">
        <v>40</v>
      </c>
      <c r="D18" s="22">
        <f t="shared" si="0"/>
        <v>0</v>
      </c>
      <c r="N18" s="107"/>
      <c r="O18" s="23" t="s">
        <v>39</v>
      </c>
      <c r="P18" s="63">
        <f t="shared" si="1"/>
        <v>0</v>
      </c>
      <c r="Q18" s="22">
        <f t="shared" si="2"/>
        <v>0</v>
      </c>
    </row>
    <row r="19" spans="3:17" ht="12.75">
      <c r="C19" s="21" t="s">
        <v>51</v>
      </c>
      <c r="D19" s="22">
        <f t="shared" si="0"/>
        <v>0</v>
      </c>
      <c r="N19" s="107"/>
      <c r="O19" s="23" t="s">
        <v>33</v>
      </c>
      <c r="P19" s="63">
        <f t="shared" si="1"/>
        <v>0</v>
      </c>
      <c r="Q19" s="22">
        <f t="shared" si="2"/>
        <v>0</v>
      </c>
    </row>
    <row r="20" spans="3:17" ht="13.5" thickBot="1">
      <c r="C20" s="21" t="s">
        <v>52</v>
      </c>
      <c r="D20" s="22">
        <f t="shared" si="0"/>
        <v>0</v>
      </c>
      <c r="N20" s="109"/>
      <c r="O20" s="29" t="s">
        <v>41</v>
      </c>
      <c r="P20" s="67">
        <f t="shared" si="1"/>
        <v>0</v>
      </c>
      <c r="Q20" s="68">
        <f t="shared" si="2"/>
        <v>0</v>
      </c>
    </row>
    <row r="21" spans="3:17" ht="13.5" thickTop="1">
      <c r="C21" s="21" t="s">
        <v>53</v>
      </c>
      <c r="D21" s="22">
        <f t="shared" si="0"/>
        <v>0</v>
      </c>
      <c r="P21" s="69">
        <f>SUM(P13:P20)</f>
        <v>1</v>
      </c>
      <c r="Q21" s="69">
        <f>SUM(Q13:Q20)</f>
        <v>373</v>
      </c>
    </row>
    <row r="22" spans="3:4" ht="12.75">
      <c r="C22" s="21" t="s">
        <v>54</v>
      </c>
      <c r="D22" s="22">
        <f t="shared" si="0"/>
        <v>0</v>
      </c>
    </row>
    <row r="23" spans="3:4" ht="12.75">
      <c r="C23" s="21" t="s">
        <v>55</v>
      </c>
      <c r="D23" s="22">
        <f t="shared" si="0"/>
        <v>0</v>
      </c>
    </row>
    <row r="24" spans="3:4" ht="13.5" thickBot="1">
      <c r="C24" s="61" t="s">
        <v>56</v>
      </c>
      <c r="D24" s="32">
        <f t="shared" si="0"/>
        <v>0</v>
      </c>
    </row>
    <row r="25" spans="3:4" ht="13.5" thickBot="1" thickTop="1">
      <c r="C25" s="33" t="s">
        <v>57</v>
      </c>
      <c r="D25" s="34">
        <f>SUM(D12:D24)</f>
        <v>1</v>
      </c>
    </row>
    <row r="26" spans="3:4" ht="13.5" thickTop="1">
      <c r="C26" s="35" t="s">
        <v>82</v>
      </c>
      <c r="D26" s="36">
        <f aca="true" t="shared" si="3" ref="D26:D34">COUNTIF($M$9:$M$9,C26)</f>
        <v>0</v>
      </c>
    </row>
    <row r="27" spans="3:4" ht="12.75">
      <c r="C27" s="21" t="s">
        <v>83</v>
      </c>
      <c r="D27" s="22">
        <f t="shared" si="3"/>
        <v>0</v>
      </c>
    </row>
    <row r="28" spans="3:4" ht="12.75">
      <c r="C28" s="21" t="s">
        <v>84</v>
      </c>
      <c r="D28" s="22">
        <f t="shared" si="3"/>
        <v>0</v>
      </c>
    </row>
    <row r="29" spans="3:4" ht="12.75">
      <c r="C29" s="21" t="s">
        <v>85</v>
      </c>
      <c r="D29" s="22">
        <f t="shared" si="3"/>
        <v>0</v>
      </c>
    </row>
    <row r="30" spans="3:4" ht="12.75">
      <c r="C30" s="21" t="s">
        <v>86</v>
      </c>
      <c r="D30" s="22">
        <f t="shared" si="3"/>
        <v>0</v>
      </c>
    </row>
    <row r="31" spans="3:4" ht="12.75">
      <c r="C31" s="21" t="s">
        <v>58</v>
      </c>
      <c r="D31" s="22">
        <f t="shared" si="3"/>
        <v>0</v>
      </c>
    </row>
    <row r="32" spans="3:4" ht="12.75">
      <c r="C32" s="21" t="s">
        <v>59</v>
      </c>
      <c r="D32" s="22">
        <f t="shared" si="3"/>
        <v>0</v>
      </c>
    </row>
    <row r="33" spans="3:4" ht="12.75">
      <c r="C33" s="21" t="s">
        <v>87</v>
      </c>
      <c r="D33" s="22">
        <f t="shared" si="3"/>
        <v>0</v>
      </c>
    </row>
    <row r="34" spans="3:4" ht="13.5" thickBot="1">
      <c r="C34" s="61" t="s">
        <v>60</v>
      </c>
      <c r="D34" s="32">
        <f t="shared" si="3"/>
        <v>0</v>
      </c>
    </row>
    <row r="35" spans="3:4" ht="13.5" thickBot="1" thickTop="1">
      <c r="C35" s="33" t="s">
        <v>61</v>
      </c>
      <c r="D35" s="34">
        <f>SUM(D26:D34)</f>
        <v>0</v>
      </c>
    </row>
    <row r="36" spans="3:5" ht="13.5" thickBot="1" thickTop="1">
      <c r="C36" s="37" t="s">
        <v>62</v>
      </c>
      <c r="D36" s="38">
        <f>D25+D35</f>
        <v>1</v>
      </c>
      <c r="E36" s="2">
        <f>IF(D36=A10,"","おかしいぞ～？")</f>
      </c>
    </row>
    <row r="37" ht="13.5" thickTop="1"/>
  </sheetData>
  <sheetProtection/>
  <autoFilter ref="A8:J9"/>
  <mergeCells count="3">
    <mergeCell ref="B4:D4"/>
    <mergeCell ref="N13:N16"/>
    <mergeCell ref="N17:N20"/>
  </mergeCells>
  <dataValidations count="1">
    <dataValidation type="list" allowBlank="1" showInputMessage="1" showErrorMessage="1" sqref="Q9">
      <formula1>#REF!</formula1>
    </dataValidation>
  </dataValidations>
  <printOptions horizontalCentered="1"/>
  <pageMargins left="0.7874015748031497" right="0.787401574803149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ueoka</dc:creator>
  <cp:keywords/>
  <dc:description/>
  <cp:lastModifiedBy>周管　海帆</cp:lastModifiedBy>
  <cp:lastPrinted>2023-05-25T10:53:47Z</cp:lastPrinted>
  <dcterms:created xsi:type="dcterms:W3CDTF">2004-04-01T04:18:14Z</dcterms:created>
  <dcterms:modified xsi:type="dcterms:W3CDTF">2024-05-20T01:12:03Z</dcterms:modified>
  <cp:category/>
  <cp:version/>
  <cp:contentType/>
  <cp:contentStatus/>
</cp:coreProperties>
</file>