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5">'15'!$A$1:$U$20</definedName>
    <definedName name="_xlnm.Print_Area" localSheetId="16">'16'!$B$1:$Z$17</definedName>
    <definedName name="_xlnm.Print_Area" localSheetId="2">'2'!#REF!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'7'!#REF!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<sst xmlns="http://schemas.openxmlformats.org/spreadsheetml/2006/main" count="2728" uniqueCount="701">
  <si>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</si>
  <si>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</si>
  <si>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</si>
  <si>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</si>
  <si>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</si>
  <si>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</si>
  <si>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</si>
  <si>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</si>
  <si>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</si>
  <si>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</si>
  <si>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</si>
  <si>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</si>
  <si>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</si>
  <si>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</si>
  <si>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</si>
  <si>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</si>
  <si>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</si>
  <si>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</si>
  <si>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</si>
  <si>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</si>
  <si>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</si>
  <si>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</si>
  <si>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</si>
  <si>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</si>
  <si>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</si>
  <si>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</si>
  <si>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</si>
  <si>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</si>
  <si>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</si>
  <si>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</si>
  <si>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</si>
  <si>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</si>
  <si>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</si>
  <si>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</si>
  <si>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</si>
  <si>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</si>
  <si>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</si>
  <si>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</si>
  <si>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</si>
  <si>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</si>
  <si>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</si>
  <si>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</si>
  <si>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</si>
  <si>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</si>
  <si>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</si>
  <si>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</si>
  <si>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</si>
  <si>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</si>
  <si>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</si>
  <si>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</si>
  <si>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</si>
  <si>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</si>
  <si>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</si>
  <si>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</si>
  <si>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</si>
  <si>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</si>
  <si>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</si>
  <si>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</si>
  <si>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</si>
  <si>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</si>
  <si>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</si>
  <si>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</si>
  <si>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</si>
  <si>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</si>
  <si>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</si>
  <si>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</si>
  <si>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</si>
  <si>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</si>
  <si>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</si>
  <si>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</si>
  <si>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</si>
  <si>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</si>
  <si>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</si>
  <si>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出火率</t>
  </si>
  <si>
    <t>平成１３年</t>
  </si>
  <si>
    <t>出火率</t>
  </si>
  <si>
    <t>死者数</t>
  </si>
  <si>
    <t>発生率</t>
  </si>
  <si>
    <t>不明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</si>
  <si>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</si>
  <si>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</si>
  <si>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</si>
  <si>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</si>
  <si>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</si>
  <si>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</si>
  <si>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</si>
  <si>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</si>
  <si>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</si>
  <si>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</si>
  <si>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</si>
  <si>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</si>
  <si>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</si>
  <si>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</si>
  <si>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</si>
  <si>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</si>
  <si>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</si>
  <si>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</si>
  <si>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</si>
  <si>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</si>
  <si>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</si>
  <si>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</si>
  <si>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</si>
  <si>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</si>
  <si>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</si>
  <si>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</si>
  <si>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</si>
  <si>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</si>
  <si>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</si>
  <si>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</si>
  <si>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</si>
  <si>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</si>
  <si>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</si>
  <si>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</si>
  <si>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</si>
  <si>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</si>
  <si>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</si>
  <si>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</si>
  <si>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</si>
  <si>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</si>
  <si>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</si>
  <si>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</si>
  <si>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</si>
  <si>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</si>
  <si>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</si>
  <si>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</si>
  <si>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</si>
  <si>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</si>
  <si>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</si>
  <si>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</si>
  <si>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</si>
  <si>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</si>
  <si>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</si>
  <si>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</si>
  <si>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</si>
  <si>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</si>
  <si>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</si>
  <si>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</si>
  <si>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</si>
  <si>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</si>
  <si>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</si>
  <si>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</si>
  <si>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</si>
  <si>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</si>
  <si>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</si>
  <si>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</si>
  <si>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</si>
  <si>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</si>
  <si>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</si>
  <si>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</si>
  <si>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</si>
  <si>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</si>
  <si>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</si>
  <si>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</si>
  <si>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</si>
  <si>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</si>
  <si>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</si>
  <si>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</si>
  <si>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</si>
  <si>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</si>
  <si>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</si>
  <si>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</si>
  <si>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</si>
  <si>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</si>
  <si>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</si>
  <si>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</si>
  <si>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</si>
  <si>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</si>
  <si>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</si>
  <si>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</si>
  <si>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</si>
  <si>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</si>
  <si>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</si>
  <si>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</si>
  <si>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</si>
  <si>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</si>
  <si>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</si>
  <si>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</si>
  <si>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</si>
  <si>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</si>
  <si>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</si>
  <si>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</si>
  <si>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</si>
  <si>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</si>
  <si>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</si>
  <si>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</si>
  <si>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</si>
  <si>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</si>
  <si>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</si>
  <si>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</si>
  <si>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</si>
  <si>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</si>
  <si>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</si>
  <si>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</si>
  <si>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</si>
  <si>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</si>
  <si>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</si>
  <si>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</si>
  <si>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</si>
  <si>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</si>
  <si>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</si>
  <si>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</si>
  <si>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</si>
  <si>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</si>
  <si>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</si>
  <si>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</si>
  <si>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</si>
  <si>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</si>
  <si>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</si>
  <si>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</si>
  <si>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</si>
  <si>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</si>
  <si>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</si>
  <si>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</si>
  <si>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</si>
  <si>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</si>
  <si>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</si>
  <si>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</si>
  <si>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</si>
  <si>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</si>
  <si>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</si>
  <si>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</si>
  <si>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</si>
  <si>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</si>
  <si>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</si>
  <si>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</si>
  <si>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</si>
  <si>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</si>
  <si>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</si>
  <si>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</si>
  <si>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</si>
  <si>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</si>
  <si>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</si>
  <si>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</si>
  <si>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</si>
  <si>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</si>
  <si>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</si>
  <si>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</si>
  <si>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</si>
  <si>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</si>
  <si>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</si>
  <si>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</si>
  <si>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</si>
  <si>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</si>
  <si>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</si>
  <si>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</si>
  <si>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</si>
  <si>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</si>
  <si>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</si>
  <si>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</si>
  <si>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</si>
  <si>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</si>
  <si>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</si>
  <si>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</si>
  <si>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</si>
  <si>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</si>
  <si>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</si>
  <si>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</si>
  <si>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</si>
  <si>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</si>
  <si>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</si>
  <si>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</si>
  <si>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</si>
  <si>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</si>
  <si>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</si>
  <si>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</si>
  <si>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</si>
  <si>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</si>
  <si>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</si>
  <si>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</si>
  <si>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</si>
  <si>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</si>
  <si>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</si>
  <si>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</si>
  <si>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</si>
  <si>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</si>
  <si>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</si>
  <si>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</si>
  <si>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</si>
  <si>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</si>
  <si>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</si>
  <si>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</si>
  <si>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</si>
  <si>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</si>
  <si>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</si>
  <si>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</si>
  <si>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</si>
  <si>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</si>
  <si>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</si>
  <si>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</si>
  <si>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</si>
  <si>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</si>
  <si>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</si>
  <si>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</si>
  <si>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</si>
  <si>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</si>
  <si>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</si>
  <si>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</si>
  <si>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</si>
  <si>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</si>
  <si>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</si>
  <si>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</si>
  <si>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</si>
  <si>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</si>
  <si>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</si>
  <si>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</si>
  <si>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</si>
  <si>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</si>
  <si>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</si>
  <si>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</si>
  <si>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</si>
  <si>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</si>
  <si>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</si>
  <si>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</si>
  <si>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</si>
  <si>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</si>
  <si>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</si>
  <si>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</si>
  <si>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</si>
  <si>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</si>
  <si>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</si>
  <si>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</si>
  <si>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</si>
  <si>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</si>
  <si>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</si>
  <si>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</si>
  <si>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</si>
  <si>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</si>
  <si>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</si>
  <si>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</si>
  <si>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</si>
  <si>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</si>
  <si>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</si>
  <si>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</si>
  <si>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</si>
  <si>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</si>
  <si>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</si>
  <si>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</si>
  <si>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</si>
  <si>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</si>
  <si>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</si>
  <si>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</si>
  <si>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</si>
  <si>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</si>
  <si>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</si>
  <si>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</si>
  <si>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</si>
  <si>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</si>
  <si>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</si>
  <si>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</si>
  <si>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</si>
  <si>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</si>
  <si>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</si>
  <si>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</si>
  <si>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</si>
  <si>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山口市</t>
  </si>
  <si>
    <t>周南市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</si>
  <si>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</si>
  <si>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</si>
  <si>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</si>
  <si>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</si>
  <si>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</si>
  <si>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</si>
  <si>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</si>
  <si>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</si>
  <si>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</si>
  <si>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</si>
  <si>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</si>
  <si>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</si>
  <si>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</si>
  <si>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</si>
  <si>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</si>
  <si>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</si>
  <si>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</si>
  <si>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</si>
  <si>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</si>
  <si>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</si>
  <si>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</si>
  <si>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</si>
  <si>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</si>
  <si>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</si>
  <si>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</si>
  <si>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</si>
  <si>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</si>
  <si>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</si>
  <si>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</si>
  <si>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</si>
  <si>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</si>
  <si>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</si>
  <si>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</si>
  <si>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</si>
  <si>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</si>
  <si>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</si>
  <si>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</si>
  <si>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</si>
  <si>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</si>
  <si>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</si>
  <si>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</si>
  <si>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</si>
  <si>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</si>
  <si>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</si>
  <si>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</si>
  <si>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</si>
  <si>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</si>
  <si>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</si>
  <si>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</si>
  <si>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</si>
  <si>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</si>
  <si>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</si>
  <si>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</si>
  <si>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</si>
  <si>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</si>
  <si>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</si>
  <si>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</si>
  <si>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</si>
  <si>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</si>
  <si>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</si>
  <si>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</si>
  <si>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</si>
  <si>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</si>
  <si>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</si>
  <si>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</si>
  <si>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</si>
  <si>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</si>
  <si>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</si>
  <si>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</si>
  <si>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</si>
  <si>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</si>
  <si>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</si>
  <si>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</si>
  <si>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</si>
  <si>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</si>
  <si>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</si>
  <si>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</si>
  <si>
    <t>その他の火災</t>
  </si>
  <si>
    <t>木造</t>
  </si>
  <si>
    <t>居室</t>
  </si>
  <si>
    <t>運転席</t>
  </si>
  <si>
    <t>その他</t>
  </si>
  <si>
    <t>台所</t>
  </si>
  <si>
    <t>道路</t>
  </si>
  <si>
    <t>部分焼</t>
  </si>
  <si>
    <t>放火自殺</t>
  </si>
  <si>
    <t>逃げ遅れ</t>
  </si>
  <si>
    <t>放火自殺（心中の道づれを含む）</t>
  </si>
  <si>
    <t>不明・調査中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</si>
  <si>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</si>
  <si>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</si>
  <si>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</si>
  <si>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</si>
  <si>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</si>
  <si>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</si>
  <si>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</si>
  <si>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</si>
  <si>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</si>
  <si>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</si>
  <si>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</si>
  <si>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</si>
  <si>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</si>
  <si>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</si>
  <si>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</si>
  <si>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</si>
  <si>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</si>
  <si>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</si>
  <si>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車両と路面との火花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</si>
  <si>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</si>
  <si>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</si>
  <si>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</si>
  <si>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</si>
  <si>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</si>
  <si>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</si>
  <si>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</si>
  <si>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</si>
  <si>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</si>
  <si>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</si>
  <si>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</si>
  <si>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</si>
  <si>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</si>
  <si>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</si>
  <si>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</si>
  <si>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</si>
  <si>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</si>
  <si>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</si>
  <si>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
Ａ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</si>
  <si>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
Ｂ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</si>
  <si>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</si>
  <si>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</si>
  <si>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平成15年</t>
  </si>
  <si>
    <t>平成16年</t>
  </si>
  <si>
    <t>平成17年</t>
  </si>
  <si>
    <r>
      <t>平成1</t>
    </r>
    <r>
      <rPr>
        <sz val="11"/>
        <rFont val="ＭＳ Ｐゴシック"/>
        <family val="3"/>
      </rPr>
      <t>8年</t>
    </r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</si>
  <si>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
火　災　種　別</t>
    </r>
  </si>
  <si>
    <r>
      <t>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</si>
  <si>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</si>
  <si>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</si>
  <si>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</si>
  <si>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</si>
  <si>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</si>
  <si>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月別乾燥注意報等発令日数及び火災発生状況（平成１６～１８年）</t>
  </si>
  <si>
    <t>平成16年</t>
  </si>
  <si>
    <t>平成18年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</si>
  <si>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</si>
  <si>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</si>
  <si>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</si>
  <si>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</si>
  <si>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</si>
  <si>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</si>
  <si>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</si>
  <si>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</si>
  <si>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</si>
  <si>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</si>
  <si>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周南市</t>
  </si>
  <si>
    <t>山陽小野田市</t>
  </si>
  <si>
    <t>山陽小野田市</t>
  </si>
  <si>
    <t>周防大島町</t>
  </si>
  <si>
    <t>平成１８年</t>
  </si>
  <si>
    <t>-</t>
  </si>
  <si>
    <t>平 成 18 年 　 主 な 火 災 概 況</t>
  </si>
  <si>
    <t>01月06日</t>
  </si>
  <si>
    <t>店舗</t>
  </si>
  <si>
    <t>赤熱した切粉</t>
  </si>
  <si>
    <t>01月07日</t>
  </si>
  <si>
    <t>下関市</t>
  </si>
  <si>
    <t>倉庫</t>
  </si>
  <si>
    <t>ライター</t>
  </si>
  <si>
    <t>山陽小野田市</t>
  </si>
  <si>
    <t>居住サービス業</t>
  </si>
  <si>
    <t>宇部市</t>
  </si>
  <si>
    <t>電気こたつ</t>
  </si>
  <si>
    <t>煙突の火の粉</t>
  </si>
  <si>
    <t>04月02日</t>
  </si>
  <si>
    <t>店舗（小売の店舗）</t>
  </si>
  <si>
    <t>枯れ草焼き</t>
  </si>
  <si>
    <t>共同住宅</t>
  </si>
  <si>
    <t>12月03日</t>
  </si>
  <si>
    <t>電気ストーブ</t>
  </si>
  <si>
    <t>12月06日</t>
  </si>
  <si>
    <t>工場</t>
  </si>
  <si>
    <t>12月20日</t>
  </si>
  <si>
    <t>ライター</t>
  </si>
  <si>
    <t>01月10日</t>
  </si>
  <si>
    <t>01月11日</t>
  </si>
  <si>
    <t>01月17日</t>
  </si>
  <si>
    <t>たばこ</t>
  </si>
  <si>
    <t>02月11日</t>
  </si>
  <si>
    <t>02月16日</t>
  </si>
  <si>
    <t>マッチ</t>
  </si>
  <si>
    <t>03月04日</t>
  </si>
  <si>
    <t>03月06日</t>
  </si>
  <si>
    <t>ヘアードライヤ－</t>
  </si>
  <si>
    <t>03月10日</t>
  </si>
  <si>
    <t>03月24日</t>
  </si>
  <si>
    <t>04月10日</t>
  </si>
  <si>
    <t>マッチ</t>
  </si>
  <si>
    <t>05月12日</t>
  </si>
  <si>
    <t>ストーブ</t>
  </si>
  <si>
    <t>07月04日</t>
  </si>
  <si>
    <t>07月09日</t>
  </si>
  <si>
    <t>08月04日</t>
  </si>
  <si>
    <t>たばこ</t>
  </si>
  <si>
    <t>08月26日</t>
  </si>
  <si>
    <t>09月18日</t>
  </si>
  <si>
    <t>09月22日</t>
  </si>
  <si>
    <t>10月09日</t>
  </si>
  <si>
    <t>10月27日</t>
  </si>
  <si>
    <t>11月11日</t>
  </si>
  <si>
    <t>11月26日</t>
  </si>
  <si>
    <t>12月02日</t>
  </si>
  <si>
    <t>ガステーブル</t>
  </si>
  <si>
    <t>12月03日</t>
  </si>
  <si>
    <t>バーナー</t>
  </si>
  <si>
    <t>12月13日</t>
  </si>
  <si>
    <t>12月21日</t>
  </si>
  <si>
    <t>12月28日</t>
  </si>
  <si>
    <t xml:space="preserve">平 成 18年 　 火 災 に よ る </t>
  </si>
  <si>
    <t>全焼</t>
  </si>
  <si>
    <t>石油・ガソリンストーブ</t>
  </si>
  <si>
    <t>02月02日</t>
  </si>
  <si>
    <t>03月04日</t>
  </si>
  <si>
    <t>03月11日</t>
  </si>
  <si>
    <t>03月13日</t>
  </si>
  <si>
    <t>準耐火
建築物</t>
  </si>
  <si>
    <t>電気ストーブ　・火鉢</t>
  </si>
  <si>
    <t>05月04日</t>
  </si>
  <si>
    <t>05月12日</t>
  </si>
  <si>
    <t>ストーブ（開放式）</t>
  </si>
  <si>
    <t>05月13日</t>
  </si>
  <si>
    <t>06月02日</t>
  </si>
  <si>
    <t>敷地内</t>
  </si>
  <si>
    <t>耐火
建築物</t>
  </si>
  <si>
    <t>01月14日</t>
  </si>
  <si>
    <t>1／0</t>
  </si>
  <si>
    <t>2／0</t>
  </si>
  <si>
    <t>ライター</t>
  </si>
  <si>
    <t>１／0</t>
  </si>
  <si>
    <t>ライター</t>
  </si>
  <si>
    <t>04月09日</t>
  </si>
  <si>
    <t>パーキングビル</t>
  </si>
  <si>
    <t>4／0</t>
  </si>
  <si>
    <t>ライター</t>
  </si>
  <si>
    <t>ぼや</t>
  </si>
  <si>
    <t>06月19日</t>
  </si>
  <si>
    <t>09月25日</t>
  </si>
  <si>
    <t>10月30日</t>
  </si>
  <si>
    <t>トイレ</t>
  </si>
  <si>
    <t>12月07日</t>
  </si>
  <si>
    <t>12月09日</t>
  </si>
  <si>
    <t>平 成 1８ 年 　 火 災 に よ る 死 者 の 状 況</t>
  </si>
  <si>
    <t>平成１８年　都道府県別出火件数</t>
  </si>
  <si>
    <t>平成１８年　都道府県別出火率</t>
  </si>
  <si>
    <t>平成１８年　都道府県別死者数</t>
  </si>
  <si>
    <t>平成１８年　都道府県別死者発生率</t>
  </si>
  <si>
    <t>平成１８年　火災概況</t>
  </si>
  <si>
    <t>平成１８年　主な火災（１０００万以上）</t>
  </si>
  <si>
    <t>平成１８年　火災による死者の発生状況</t>
  </si>
  <si>
    <t>平成１８年　火災による死者の状況</t>
  </si>
  <si>
    <t>平成１８年　市町村別火災発生被害状況</t>
  </si>
  <si>
    <t>平成１８年　天ぷら油を火災原因とする要因別構成割合</t>
  </si>
  <si>
    <t>平成１８年　たき火を火災原因とする要因別構成割合</t>
  </si>
  <si>
    <t>平成１８年　たばこを火災原因とする要因別構成割合</t>
  </si>
  <si>
    <t>平成１８年　時間帯別放火火災件数</t>
  </si>
  <si>
    <t>平成１８年　全火災の主な出火原因</t>
  </si>
  <si>
    <t>平成１８年　建物火災の主な源別構成割合</t>
  </si>
  <si>
    <t>平成１８年　月別出火火災件数（全火災・建物火災）</t>
  </si>
  <si>
    <t>平成１８年　火災種別火災損害割合</t>
  </si>
  <si>
    <t>平成１８年　火災種別火災発生割合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</si>
  <si>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</si>
  <si>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</si>
  <si>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</si>
  <si>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</si>
  <si>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</si>
  <si>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</si>
  <si>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</si>
  <si>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</si>
  <si>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</si>
  <si>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</si>
  <si>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</si>
  <si>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</si>
  <si>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</si>
  <si>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</si>
  <si>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</si>
  <si>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</si>
  <si>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</si>
  <si>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</si>
  <si>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</si>
  <si>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</si>
  <si>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</si>
  <si>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</si>
  <si>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</si>
  <si>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</si>
  <si>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</si>
  <si>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</si>
  <si>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</si>
  <si>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</si>
  <si>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</si>
  <si>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</si>
  <si>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</si>
  <si>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</si>
  <si>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</si>
  <si>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</si>
  <si>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</si>
  <si>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</si>
  <si>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</si>
  <si>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</si>
  <si>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</si>
  <si>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</si>
  <si>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</si>
  <si>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</si>
  <si>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</si>
  <si>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</si>
  <si>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</si>
  <si>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</si>
  <si>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</si>
  <si>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平成１８年　時間帯別放火火災件数</t>
  </si>
  <si>
    <t>平成１８年　放火火災被害状況</t>
  </si>
  <si>
    <t>－</t>
  </si>
  <si>
    <t>平成１８年天ぷらによる火災原因</t>
  </si>
  <si>
    <t>平成１８年たばこによる火災原因</t>
  </si>
  <si>
    <t>平成１８年たき火による火災原因</t>
  </si>
  <si>
    <t>防府市</t>
  </si>
  <si>
    <t>山陽小野田市</t>
  </si>
  <si>
    <t>周防大島町</t>
  </si>
  <si>
    <t>市町名</t>
  </si>
  <si>
    <t>市町人口</t>
  </si>
  <si>
    <t>火災件数</t>
  </si>
  <si>
    <t>平成１８年３月３１日住民基本台帳</t>
  </si>
  <si>
    <t>損害額（一件）</t>
  </si>
  <si>
    <t>発見の遅れ</t>
  </si>
  <si>
    <t>逃げ切れなかった</t>
  </si>
  <si>
    <t>逃げる機会を失った（消火のため）</t>
  </si>
  <si>
    <t>着衣着火（採暖中）</t>
  </si>
  <si>
    <t>発見の遅れ（熟睡）</t>
  </si>
  <si>
    <t>判断力・体力的条件の要素</t>
  </si>
  <si>
    <r>
      <t>平　成　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　年　月　別</t>
    </r>
  </si>
  <si>
    <t>住宅火災における死者・出火原因の推移（１０年間）</t>
  </si>
  <si>
    <t>放火火災件数の推移（１０年間）・被害状況</t>
  </si>
  <si>
    <t>平　成　1８　年　月　別</t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</si>
  <si>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　月　別</t>
    </r>
  </si>
  <si>
    <t>10年間平均
（Ｈ8～Ｈ17）
Ｃ</t>
  </si>
  <si>
    <t>平成１８年　市町別出火率</t>
  </si>
  <si>
    <t>平成１８年　市町別１件当たり損害額</t>
  </si>
  <si>
    <t xml:space="preserve">平  成  18  年  市　町　別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</si>
</sst>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0_ ;[Red]\-0\ "/>
    <numFmt numFmtId="215" formatCode="[&lt;=999]000;[&lt;=99999]000\-00;000\-0000"/>
    <numFmt numFmtId="216" formatCode="0;_谀"/>
    <numFmt numFmtId="217" formatCode="0;_က"/>
    <numFmt numFmtId="218" formatCode="0.0;_က"/>
    <numFmt numFmtId="219" formatCode="0.00;_က"/>
    <numFmt numFmtId="220" formatCode="0.000000_ "/>
    <numFmt numFmtId="221" formatCode="0.0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  <font>
      <sz val="14.5"/>
      <name val="ＭＳ Ｐゴシック"/>
      <family val="3"/>
    </font>
    <font>
      <sz val="24.5"/>
      <name val="ＭＳ 明朝"/>
      <family val="1"/>
    </font>
    <font>
      <sz val="11.25"/>
      <name val="ＭＳ 明朝"/>
      <family val="1"/>
    </font>
    <font>
      <sz val="23"/>
      <name val="ＭＳ 明朝"/>
      <family val="1"/>
    </font>
    <font>
      <sz val="14.25"/>
      <name val="ＭＳ 明朝"/>
      <family val="1"/>
    </font>
    <font>
      <sz val="23"/>
      <name val="ＭＳ Ｐゴシック"/>
      <family val="3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22.75"/>
      <name val="ＭＳ Ｐゴシック"/>
      <family val="3"/>
    </font>
    <font>
      <sz val="15"/>
      <name val="ＭＳ Ｐゴシック"/>
      <family val="3"/>
    </font>
    <font>
      <sz val="15.75"/>
      <name val="ＭＳ Ｐゴシック"/>
      <family val="3"/>
    </font>
    <font>
      <sz val="27.25"/>
      <name val="ＭＳ Ｐゴシック"/>
      <family val="3"/>
    </font>
    <font>
      <sz val="9.75"/>
      <name val="ＭＳ Ｐゴシック"/>
      <family val="3"/>
    </font>
    <font>
      <sz val="28"/>
      <name val="ＭＳ Ｐゴシック"/>
      <family val="3"/>
    </font>
    <font>
      <sz val="14.75"/>
      <name val="ＭＳ Ｐゴシック"/>
      <family val="3"/>
    </font>
    <font>
      <sz val="19.25"/>
      <name val="ＭＳ Ｐゴシック"/>
      <family val="3"/>
    </font>
    <font>
      <sz val="16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4.2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dashed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double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</cellStyleXfs>
  <cellXfs count="10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93" fontId="4" fillId="0" borderId="0" xfId="0" applyNumberFormat="1" applyFont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193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0" fontId="0" fillId="0" borderId="30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32" xfId="0" applyFont="1" applyBorder="1" applyAlignment="1">
      <alignment horizontal="center" vertical="top" textRotation="255" wrapText="1"/>
    </xf>
    <xf numFmtId="0" fontId="0" fillId="0" borderId="33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 vertical="top" textRotation="255" wrapText="1"/>
    </xf>
    <xf numFmtId="187" fontId="0" fillId="0" borderId="10" xfId="0" applyNumberFormat="1" applyFont="1" applyBorder="1" applyAlignment="1">
      <alignment vertical="center"/>
    </xf>
    <xf numFmtId="187" fontId="0" fillId="0" borderId="3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vertical="center"/>
    </xf>
    <xf numFmtId="187" fontId="0" fillId="0" borderId="25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90" fontId="3" fillId="0" borderId="37" xfId="0" applyNumberFormat="1" applyFont="1" applyBorder="1" applyAlignment="1">
      <alignment horizontal="right" vertical="center" wrapText="1"/>
    </xf>
    <xf numFmtId="190" fontId="3" fillId="0" borderId="18" xfId="0" applyNumberFormat="1" applyFont="1" applyBorder="1" applyAlignment="1">
      <alignment horizontal="right" vertical="center" wrapText="1"/>
    </xf>
    <xf numFmtId="190" fontId="3" fillId="0" borderId="19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90" fontId="3" fillId="0" borderId="38" xfId="0" applyNumberFormat="1" applyFont="1" applyBorder="1" applyAlignment="1">
      <alignment horizontal="right" vertical="center" wrapText="1"/>
    </xf>
    <xf numFmtId="190" fontId="3" fillId="0" borderId="39" xfId="0" applyNumberFormat="1" applyFont="1" applyBorder="1" applyAlignment="1">
      <alignment horizontal="right" vertical="center" wrapText="1"/>
    </xf>
    <xf numFmtId="190" fontId="3" fillId="0" borderId="40" xfId="0" applyNumberFormat="1" applyFont="1" applyBorder="1" applyAlignment="1">
      <alignment horizontal="right" vertical="center" wrapText="1"/>
    </xf>
    <xf numFmtId="190" fontId="3" fillId="0" borderId="4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93" fontId="4" fillId="0" borderId="17" xfId="0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>
      <alignment horizontal="right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4" fillId="0" borderId="42" xfId="0" applyNumberFormat="1" applyFont="1" applyFill="1" applyBorder="1" applyAlignment="1">
      <alignment horizontal="right" vertical="center"/>
    </xf>
    <xf numFmtId="193" fontId="4" fillId="0" borderId="39" xfId="0" applyNumberFormat="1" applyFont="1" applyFill="1" applyBorder="1" applyAlignment="1">
      <alignment horizontal="right" vertical="center"/>
    </xf>
    <xf numFmtId="193" fontId="4" fillId="0" borderId="43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194" fontId="4" fillId="0" borderId="44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4" fillId="0" borderId="46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horizontal="right" vertical="center"/>
    </xf>
    <xf numFmtId="38" fontId="40" fillId="0" borderId="17" xfId="17" applyFont="1" applyFill="1" applyBorder="1" applyAlignment="1">
      <alignment horizontal="right" vertical="center" wrapText="1"/>
    </xf>
    <xf numFmtId="38" fontId="40" fillId="0" borderId="18" xfId="17" applyFont="1" applyFill="1" applyBorder="1" applyAlignment="1">
      <alignment horizontal="right" vertical="center" wrapText="1"/>
    </xf>
    <xf numFmtId="38" fontId="40" fillId="0" borderId="24" xfId="17" applyFont="1" applyFill="1" applyBorder="1" applyAlignment="1">
      <alignment horizontal="right" vertical="center" wrapText="1"/>
    </xf>
    <xf numFmtId="38" fontId="40" fillId="0" borderId="25" xfId="17" applyFont="1" applyFill="1" applyBorder="1" applyAlignment="1">
      <alignment horizontal="right" vertical="center" wrapText="1"/>
    </xf>
    <xf numFmtId="193" fontId="4" fillId="0" borderId="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47" xfId="0" applyNumberFormat="1" applyFont="1" applyFill="1" applyBorder="1" applyAlignment="1">
      <alignment horizontal="right" vertical="center"/>
    </xf>
    <xf numFmtId="193" fontId="4" fillId="0" borderId="48" xfId="0" applyNumberFormat="1" applyFont="1" applyFill="1" applyBorder="1" applyAlignment="1">
      <alignment horizontal="right" vertical="center"/>
    </xf>
    <xf numFmtId="193" fontId="4" fillId="0" borderId="49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193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38" fontId="40" fillId="0" borderId="0" xfId="17" applyFont="1" applyFill="1" applyBorder="1" applyAlignment="1">
      <alignment horizontal="center" vertical="center" wrapText="1"/>
    </xf>
    <xf numFmtId="193" fontId="4" fillId="0" borderId="7" xfId="17" applyNumberFormat="1" applyFont="1" applyFill="1" applyBorder="1" applyAlignment="1">
      <alignment horizontal="right" vertical="center"/>
    </xf>
    <xf numFmtId="193" fontId="4" fillId="0" borderId="52" xfId="17" applyNumberFormat="1" applyFont="1" applyFill="1" applyBorder="1" applyAlignment="1">
      <alignment horizontal="right" vertical="center"/>
    </xf>
    <xf numFmtId="193" fontId="4" fillId="0" borderId="53" xfId="17" applyNumberFormat="1" applyFont="1" applyFill="1" applyBorder="1" applyAlignment="1">
      <alignment horizontal="right" vertical="center"/>
    </xf>
    <xf numFmtId="193" fontId="4" fillId="0" borderId="54" xfId="17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25" xfId="0" applyFont="1" applyFill="1" applyBorder="1" applyAlignment="1">
      <alignment horizontal="center" vertical="top" textRotation="255" wrapText="1"/>
    </xf>
    <xf numFmtId="0" fontId="13" fillId="0" borderId="2" xfId="0" applyFont="1" applyFill="1" applyBorder="1" applyAlignment="1">
      <alignment horizontal="center" vertical="top" textRotation="255" wrapText="1"/>
    </xf>
    <xf numFmtId="0" fontId="13" fillId="0" borderId="29" xfId="0" applyFont="1" applyFill="1" applyBorder="1" applyAlignment="1">
      <alignment horizontal="center" vertical="top" textRotation="255" wrapText="1"/>
    </xf>
    <xf numFmtId="0" fontId="13" fillId="0" borderId="25" xfId="0" applyFont="1" applyFill="1" applyBorder="1" applyAlignment="1">
      <alignment horizontal="center" vertical="top" textRotation="255" wrapText="1"/>
    </xf>
    <xf numFmtId="0" fontId="13" fillId="0" borderId="26" xfId="0" applyFont="1" applyFill="1" applyBorder="1" applyAlignment="1">
      <alignment horizontal="center" vertical="top" textRotation="255" wrapText="1"/>
    </xf>
    <xf numFmtId="0" fontId="13" fillId="0" borderId="24" xfId="0" applyFont="1" applyFill="1" applyBorder="1" applyAlignment="1">
      <alignment horizontal="center" vertical="top" textRotation="255" wrapText="1"/>
    </xf>
    <xf numFmtId="0" fontId="13" fillId="0" borderId="55" xfId="0" applyFont="1" applyFill="1" applyBorder="1" applyAlignment="1">
      <alignment horizontal="center" vertical="top" textRotation="255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90" fontId="3" fillId="0" borderId="63" xfId="0" applyNumberFormat="1" applyFont="1" applyBorder="1" applyAlignment="1">
      <alignment horizontal="right" vertical="center" wrapText="1"/>
    </xf>
    <xf numFmtId="0" fontId="0" fillId="3" borderId="0" xfId="0" applyFill="1" applyBorder="1" applyAlignment="1">
      <alignment/>
    </xf>
    <xf numFmtId="193" fontId="4" fillId="0" borderId="22" xfId="17" applyNumberFormat="1" applyFont="1" applyFill="1" applyBorder="1" applyAlignment="1">
      <alignment horizontal="right" vertical="center"/>
    </xf>
    <xf numFmtId="193" fontId="4" fillId="0" borderId="19" xfId="17" applyNumberFormat="1" applyFont="1" applyFill="1" applyBorder="1" applyAlignment="1">
      <alignment horizontal="right" vertical="center"/>
    </xf>
    <xf numFmtId="193" fontId="4" fillId="0" borderId="47" xfId="17" applyNumberFormat="1" applyFont="1" applyFill="1" applyBorder="1" applyAlignment="1">
      <alignment horizontal="right" vertical="center"/>
    </xf>
    <xf numFmtId="193" fontId="4" fillId="0" borderId="40" xfId="17" applyNumberFormat="1" applyFont="1" applyFill="1" applyBorder="1" applyAlignment="1">
      <alignment horizontal="right" vertical="center"/>
    </xf>
    <xf numFmtId="193" fontId="4" fillId="0" borderId="48" xfId="17" applyNumberFormat="1" applyFont="1" applyFill="1" applyBorder="1" applyAlignment="1">
      <alignment horizontal="right" vertical="center"/>
    </xf>
    <xf numFmtId="193" fontId="4" fillId="0" borderId="49" xfId="17" applyNumberFormat="1" applyFont="1" applyFill="1" applyBorder="1" applyAlignment="1">
      <alignment horizontal="right" vertical="center"/>
    </xf>
    <xf numFmtId="193" fontId="4" fillId="0" borderId="14" xfId="17" applyNumberFormat="1" applyFont="1" applyFill="1" applyBorder="1" applyAlignment="1">
      <alignment horizontal="right" vertical="center"/>
    </xf>
    <xf numFmtId="193" fontId="4" fillId="0" borderId="11" xfId="17" applyNumberFormat="1" applyFont="1" applyFill="1" applyBorder="1" applyAlignment="1">
      <alignment horizontal="right" vertical="center"/>
    </xf>
    <xf numFmtId="193" fontId="4" fillId="0" borderId="43" xfId="17" applyNumberFormat="1" applyFont="1" applyFill="1" applyBorder="1" applyAlignment="1">
      <alignment horizontal="right" vertical="center"/>
    </xf>
    <xf numFmtId="193" fontId="4" fillId="0" borderId="44" xfId="17" applyNumberFormat="1" applyFont="1" applyFill="1" applyBorder="1" applyAlignment="1">
      <alignment horizontal="right" vertical="center"/>
    </xf>
    <xf numFmtId="193" fontId="4" fillId="0" borderId="46" xfId="17" applyNumberFormat="1" applyFont="1" applyFill="1" applyBorder="1" applyAlignment="1">
      <alignment horizontal="right" vertical="center"/>
    </xf>
    <xf numFmtId="193" fontId="4" fillId="0" borderId="10" xfId="17" applyNumberFormat="1" applyFont="1" applyFill="1" applyBorder="1" applyAlignment="1">
      <alignment horizontal="right" vertical="center"/>
    </xf>
    <xf numFmtId="193" fontId="4" fillId="0" borderId="18" xfId="17" applyNumberFormat="1" applyFont="1" applyFill="1" applyBorder="1" applyAlignment="1">
      <alignment horizontal="right" vertical="center"/>
    </xf>
    <xf numFmtId="193" fontId="4" fillId="0" borderId="25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40" xfId="0" applyNumberFormat="1" applyFont="1" applyFill="1" applyBorder="1" applyAlignment="1">
      <alignment horizontal="right" vertical="center"/>
    </xf>
    <xf numFmtId="193" fontId="4" fillId="0" borderId="45" xfId="17" applyNumberFormat="1" applyFont="1" applyFill="1" applyBorder="1" applyAlignment="1">
      <alignment horizontal="right" vertical="center"/>
    </xf>
    <xf numFmtId="193" fontId="4" fillId="0" borderId="36" xfId="17" applyNumberFormat="1" applyFont="1" applyFill="1" applyBorder="1" applyAlignment="1">
      <alignment horizontal="right" vertical="center"/>
    </xf>
    <xf numFmtId="193" fontId="4" fillId="0" borderId="1" xfId="17" applyNumberFormat="1" applyFont="1" applyFill="1" applyBorder="1" applyAlignment="1">
      <alignment horizontal="right" vertical="center"/>
    </xf>
    <xf numFmtId="193" fontId="4" fillId="0" borderId="2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190" fontId="3" fillId="0" borderId="64" xfId="0" applyNumberFormat="1" applyFont="1" applyFill="1" applyBorder="1" applyAlignment="1">
      <alignment horizontal="right" vertical="center" wrapText="1"/>
    </xf>
    <xf numFmtId="190" fontId="3" fillId="0" borderId="48" xfId="0" applyNumberFormat="1" applyFont="1" applyFill="1" applyBorder="1" applyAlignment="1">
      <alignment horizontal="right" vertical="center" wrapText="1"/>
    </xf>
    <xf numFmtId="190" fontId="3" fillId="0" borderId="65" xfId="0" applyNumberFormat="1" applyFont="1" applyFill="1" applyBorder="1" applyAlignment="1">
      <alignment horizontal="right" vertical="center" wrapText="1"/>
    </xf>
    <xf numFmtId="190" fontId="3" fillId="0" borderId="60" xfId="0" applyNumberFormat="1" applyFont="1" applyFill="1" applyBorder="1" applyAlignment="1">
      <alignment horizontal="right" vertical="center" wrapText="1"/>
    </xf>
    <xf numFmtId="190" fontId="3" fillId="0" borderId="61" xfId="0" applyNumberFormat="1" applyFont="1" applyFill="1" applyBorder="1" applyAlignment="1">
      <alignment horizontal="right" vertical="center" wrapText="1"/>
    </xf>
    <xf numFmtId="190" fontId="3" fillId="0" borderId="37" xfId="0" applyNumberFormat="1" applyFont="1" applyFill="1" applyBorder="1" applyAlignment="1">
      <alignment horizontal="right" vertical="center" wrapText="1"/>
    </xf>
    <xf numFmtId="190" fontId="3" fillId="0" borderId="66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Border="1" applyAlignment="1">
      <alignment horizontal="right" vertical="center" wrapText="1"/>
    </xf>
    <xf numFmtId="190" fontId="3" fillId="0" borderId="67" xfId="0" applyNumberFormat="1" applyFont="1" applyBorder="1" applyAlignment="1">
      <alignment horizontal="right" vertical="center" wrapText="1"/>
    </xf>
    <xf numFmtId="190" fontId="3" fillId="0" borderId="68" xfId="0" applyNumberFormat="1" applyFont="1" applyFill="1" applyBorder="1" applyAlignment="1">
      <alignment horizontal="right" vertical="center" wrapText="1"/>
    </xf>
    <xf numFmtId="190" fontId="3" fillId="0" borderId="69" xfId="0" applyNumberFormat="1" applyFont="1" applyFill="1" applyBorder="1" applyAlignment="1">
      <alignment horizontal="right" vertical="center" wrapText="1"/>
    </xf>
    <xf numFmtId="190" fontId="3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190" fontId="3" fillId="0" borderId="37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39" xfId="0" applyNumberFormat="1" applyFont="1" applyFill="1" applyBorder="1" applyAlignment="1">
      <alignment vertical="center"/>
    </xf>
    <xf numFmtId="190" fontId="3" fillId="0" borderId="41" xfId="0" applyNumberFormat="1" applyFont="1" applyFill="1" applyBorder="1" applyAlignment="1">
      <alignment vertical="center"/>
    </xf>
    <xf numFmtId="190" fontId="3" fillId="0" borderId="44" xfId="0" applyNumberFormat="1" applyFont="1" applyFill="1" applyBorder="1" applyAlignment="1">
      <alignment vertical="center"/>
    </xf>
    <xf numFmtId="190" fontId="3" fillId="0" borderId="45" xfId="0" applyNumberFormat="1" applyFont="1" applyFill="1" applyBorder="1" applyAlignment="1">
      <alignment vertical="center"/>
    </xf>
    <xf numFmtId="190" fontId="3" fillId="0" borderId="65" xfId="0" applyNumberFormat="1" applyFont="1" applyFill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60" xfId="0" applyNumberFormat="1" applyFont="1" applyFill="1" applyBorder="1" applyAlignment="1">
      <alignment vertical="center"/>
    </xf>
    <xf numFmtId="190" fontId="3" fillId="0" borderId="61" xfId="0" applyNumberFormat="1" applyFont="1" applyFill="1" applyBorder="1" applyAlignment="1">
      <alignment vertical="center"/>
    </xf>
    <xf numFmtId="190" fontId="3" fillId="0" borderId="66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73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42" xfId="0" applyNumberFormat="1" applyFont="1" applyFill="1" applyBorder="1" applyAlignment="1">
      <alignment vertical="center"/>
    </xf>
    <xf numFmtId="190" fontId="3" fillId="0" borderId="52" xfId="0" applyNumberFormat="1" applyFont="1" applyFill="1" applyBorder="1" applyAlignment="1">
      <alignment vertical="center"/>
    </xf>
    <xf numFmtId="190" fontId="3" fillId="0" borderId="74" xfId="0" applyNumberFormat="1" applyFont="1" applyFill="1" applyBorder="1" applyAlignment="1">
      <alignment vertical="center"/>
    </xf>
    <xf numFmtId="190" fontId="3" fillId="0" borderId="75" xfId="0" applyNumberFormat="1" applyFont="1" applyFill="1" applyBorder="1" applyAlignment="1">
      <alignment vertical="center"/>
    </xf>
    <xf numFmtId="190" fontId="3" fillId="0" borderId="43" xfId="0" applyNumberFormat="1" applyFont="1" applyFill="1" applyBorder="1" applyAlignment="1">
      <alignment vertical="center"/>
    </xf>
    <xf numFmtId="190" fontId="3" fillId="0" borderId="53" xfId="0" applyNumberFormat="1" applyFont="1" applyFill="1" applyBorder="1" applyAlignment="1">
      <alignment vertical="center"/>
    </xf>
    <xf numFmtId="190" fontId="3" fillId="0" borderId="76" xfId="0" applyNumberFormat="1" applyFont="1" applyFill="1" applyBorder="1" applyAlignment="1">
      <alignment vertical="center"/>
    </xf>
    <xf numFmtId="190" fontId="3" fillId="0" borderId="46" xfId="0" applyNumberFormat="1" applyFont="1" applyFill="1" applyBorder="1" applyAlignment="1">
      <alignment vertical="center"/>
    </xf>
    <xf numFmtId="190" fontId="3" fillId="0" borderId="77" xfId="0" applyNumberFormat="1" applyFont="1" applyFill="1" applyBorder="1" applyAlignment="1">
      <alignment vertical="center"/>
    </xf>
    <xf numFmtId="190" fontId="3" fillId="0" borderId="78" xfId="0" applyNumberFormat="1" applyFont="1" applyFill="1" applyBorder="1" applyAlignment="1">
      <alignment vertical="center"/>
    </xf>
    <xf numFmtId="190" fontId="3" fillId="0" borderId="79" xfId="0" applyNumberFormat="1" applyFont="1" applyFill="1" applyBorder="1" applyAlignment="1">
      <alignment vertical="center"/>
    </xf>
    <xf numFmtId="190" fontId="3" fillId="0" borderId="59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4" fillId="0" borderId="0" xfId="0" applyNumberFormat="1" applyFont="1" applyFill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38" fontId="13" fillId="0" borderId="81" xfId="17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3" fillId="0" borderId="0" xfId="17" applyFont="1" applyFill="1" applyAlignment="1">
      <alignment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84" xfId="0" applyFont="1" applyFill="1" applyBorder="1" applyAlignment="1">
      <alignment horizontal="distributed" vertical="center"/>
    </xf>
    <xf numFmtId="38" fontId="0" fillId="0" borderId="85" xfId="17" applyFont="1" applyFill="1" applyBorder="1" applyAlignment="1">
      <alignment vertical="center"/>
    </xf>
    <xf numFmtId="38" fontId="0" fillId="0" borderId="86" xfId="17" applyFont="1" applyFill="1" applyBorder="1" applyAlignment="1">
      <alignment vertical="center"/>
    </xf>
    <xf numFmtId="38" fontId="0" fillId="0" borderId="86" xfId="17" applyFont="1" applyFill="1" applyBorder="1" applyAlignment="1">
      <alignment horizontal="right" vertical="center"/>
    </xf>
    <xf numFmtId="38" fontId="0" fillId="0" borderId="87" xfId="17" applyFont="1" applyFill="1" applyBorder="1" applyAlignment="1">
      <alignment horizontal="right" vertical="center"/>
    </xf>
    <xf numFmtId="38" fontId="0" fillId="0" borderId="88" xfId="17" applyFont="1" applyFill="1" applyBorder="1" applyAlignment="1">
      <alignment horizontal="right" vertical="center"/>
    </xf>
    <xf numFmtId="38" fontId="0" fillId="0" borderId="89" xfId="17" applyFont="1" applyFill="1" applyBorder="1" applyAlignment="1">
      <alignment horizontal="right" vertical="center"/>
    </xf>
    <xf numFmtId="38" fontId="0" fillId="0" borderId="85" xfId="17" applyFont="1" applyFill="1" applyBorder="1" applyAlignment="1">
      <alignment horizontal="right" vertical="center"/>
    </xf>
    <xf numFmtId="38" fontId="0" fillId="0" borderId="90" xfId="17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distributed"/>
    </xf>
    <xf numFmtId="38" fontId="0" fillId="0" borderId="36" xfId="17" applyFont="1" applyFill="1" applyBorder="1" applyAlignment="1">
      <alignment horizontal="right" vertical="center"/>
    </xf>
    <xf numFmtId="38" fontId="0" fillId="0" borderId="11" xfId="17" applyFont="1" applyFill="1" applyBorder="1" applyAlignment="1">
      <alignment horizontal="right" vertical="center"/>
    </xf>
    <xf numFmtId="38" fontId="0" fillId="0" borderId="10" xfId="17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distributed" vertical="distributed"/>
    </xf>
    <xf numFmtId="38" fontId="0" fillId="0" borderId="1" xfId="17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distributed" vertical="distributed"/>
    </xf>
    <xf numFmtId="38" fontId="0" fillId="0" borderId="2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distributed" vertical="distributed"/>
    </xf>
    <xf numFmtId="38" fontId="0" fillId="0" borderId="96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distributed" vertical="distributed"/>
    </xf>
    <xf numFmtId="38" fontId="0" fillId="0" borderId="99" xfId="17" applyFont="1" applyFill="1" applyBorder="1" applyAlignment="1">
      <alignment horizontal="right" vertical="center"/>
    </xf>
    <xf numFmtId="38" fontId="0" fillId="0" borderId="100" xfId="17" applyFont="1" applyFill="1" applyBorder="1" applyAlignment="1">
      <alignment horizontal="right" vertical="center"/>
    </xf>
    <xf numFmtId="0" fontId="0" fillId="0" borderId="10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107" xfId="0" applyFont="1" applyFill="1" applyBorder="1" applyAlignment="1">
      <alignment horizontal="center" vertical="center" textRotation="255" wrapText="1"/>
    </xf>
    <xf numFmtId="0" fontId="4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1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112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113" xfId="0" applyFont="1" applyFill="1" applyBorder="1" applyAlignment="1">
      <alignment vertical="center"/>
    </xf>
    <xf numFmtId="0" fontId="21" fillId="0" borderId="114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1" fillId="0" borderId="115" xfId="0" applyFont="1" applyFill="1" applyBorder="1" applyAlignment="1">
      <alignment vertical="center"/>
    </xf>
    <xf numFmtId="0" fontId="21" fillId="0" borderId="116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117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83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1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1" fontId="21" fillId="0" borderId="44" xfId="0" applyNumberFormat="1" applyFont="1" applyFill="1" applyBorder="1" applyAlignment="1">
      <alignment vertical="center"/>
    </xf>
    <xf numFmtId="1" fontId="21" fillId="0" borderId="45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0" borderId="91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92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3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94" xfId="0" applyFill="1" applyBorder="1" applyAlignment="1">
      <alignment horizontal="left"/>
    </xf>
    <xf numFmtId="38" fontId="0" fillId="0" borderId="25" xfId="17" applyFill="1" applyBorder="1" applyAlignment="1">
      <alignment horizontal="right"/>
    </xf>
    <xf numFmtId="38" fontId="0" fillId="0" borderId="26" xfId="17" applyFill="1" applyBorder="1" applyAlignment="1">
      <alignment horizontal="right"/>
    </xf>
    <xf numFmtId="38" fontId="0" fillId="0" borderId="2" xfId="17" applyFill="1" applyBorder="1" applyAlignment="1">
      <alignment horizontal="right"/>
    </xf>
    <xf numFmtId="0" fontId="0" fillId="0" borderId="103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2" xfId="0" applyNumberFormat="1" applyFill="1" applyBorder="1" applyAlignment="1">
      <alignment/>
    </xf>
    <xf numFmtId="4" fontId="0" fillId="0" borderId="93" xfId="0" applyNumberFormat="1" applyFill="1" applyBorder="1" applyAlignment="1">
      <alignment/>
    </xf>
    <xf numFmtId="2" fontId="0" fillId="0" borderId="93" xfId="0" applyNumberFormat="1" applyFill="1" applyBorder="1" applyAlignment="1">
      <alignment/>
    </xf>
    <xf numFmtId="2" fontId="0" fillId="0" borderId="102" xfId="0" applyNumberFormat="1" applyFill="1" applyBorder="1" applyAlignment="1">
      <alignment/>
    </xf>
    <xf numFmtId="4" fontId="0" fillId="0" borderId="101" xfId="0" applyNumberFormat="1" applyFill="1" applyBorder="1" applyAlignment="1">
      <alignment/>
    </xf>
    <xf numFmtId="4" fontId="0" fillId="0" borderId="103" xfId="0" applyNumberFormat="1" applyFill="1" applyBorder="1" applyAlignment="1">
      <alignment/>
    </xf>
    <xf numFmtId="2" fontId="0" fillId="0" borderId="94" xfId="0" applyNumberFormat="1" applyFill="1" applyBorder="1" applyAlignment="1">
      <alignment/>
    </xf>
    <xf numFmtId="38" fontId="40" fillId="0" borderId="119" xfId="17" applyFont="1" applyFill="1" applyBorder="1" applyAlignment="1">
      <alignment wrapText="1"/>
    </xf>
    <xf numFmtId="38" fontId="40" fillId="0" borderId="119" xfId="17" applyFont="1" applyFill="1" applyBorder="1" applyAlignment="1">
      <alignment/>
    </xf>
    <xf numFmtId="38" fontId="0" fillId="0" borderId="0" xfId="17" applyFill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102" xfId="0" applyFont="1" applyFill="1" applyBorder="1" applyAlignment="1">
      <alignment horizontal="distributed" vertical="distributed"/>
    </xf>
    <xf numFmtId="38" fontId="0" fillId="0" borderId="41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right" vertical="center"/>
    </xf>
    <xf numFmtId="38" fontId="0" fillId="0" borderId="39" xfId="17" applyFont="1" applyFill="1" applyBorder="1" applyAlignment="1">
      <alignment horizontal="right" vertical="center"/>
    </xf>
    <xf numFmtId="187" fontId="0" fillId="0" borderId="18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20" fontId="18" fillId="0" borderId="60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wrapText="1"/>
    </xf>
    <xf numFmtId="38" fontId="18" fillId="0" borderId="60" xfId="17" applyFont="1" applyFill="1" applyBorder="1" applyAlignment="1">
      <alignment horizontal="right" vertical="center" wrapText="1"/>
    </xf>
    <xf numFmtId="0" fontId="18" fillId="0" borderId="60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20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wrapText="1"/>
    </xf>
    <xf numFmtId="38" fontId="18" fillId="0" borderId="18" xfId="17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20" fontId="18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38" fontId="18" fillId="0" borderId="25" xfId="17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38" fontId="18" fillId="0" borderId="10" xfId="17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36" xfId="0" applyFont="1" applyFill="1" applyBorder="1" applyAlignment="1">
      <alignment horizontal="right" vertical="center" wrapText="1"/>
    </xf>
    <xf numFmtId="0" fontId="18" fillId="0" borderId="42" xfId="0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20" fontId="18" fillId="0" borderId="39" xfId="0" applyNumberFormat="1" applyFont="1" applyFill="1" applyBorder="1" applyAlignment="1">
      <alignment horizontal="center" vertical="center" wrapText="1"/>
    </xf>
    <xf numFmtId="38" fontId="18" fillId="0" borderId="39" xfId="17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right" vertical="center" wrapText="1"/>
    </xf>
    <xf numFmtId="0" fontId="18" fillId="0" borderId="41" xfId="0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center" wrapText="1"/>
    </xf>
    <xf numFmtId="20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wrapText="1"/>
    </xf>
    <xf numFmtId="38" fontId="18" fillId="0" borderId="56" xfId="17" applyFont="1" applyFill="1" applyBorder="1" applyAlignment="1">
      <alignment horizontal="right" vertical="center" wrapText="1"/>
    </xf>
    <xf numFmtId="0" fontId="18" fillId="0" borderId="56" xfId="0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49" fontId="40" fillId="0" borderId="46" xfId="22" applyNumberFormat="1" applyFont="1" applyFill="1" applyBorder="1" applyAlignment="1">
      <alignment horizontal="center" vertical="center" wrapText="1"/>
      <protection/>
    </xf>
    <xf numFmtId="20" fontId="40" fillId="0" borderId="10" xfId="2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22" applyFont="1" applyFill="1" applyBorder="1" applyAlignment="1">
      <alignment horizontal="center" vertical="center" wrapText="1"/>
      <protection/>
    </xf>
    <xf numFmtId="0" fontId="40" fillId="0" borderId="10" xfId="2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 shrinkToFit="1"/>
    </xf>
    <xf numFmtId="49" fontId="40" fillId="0" borderId="17" xfId="22" applyNumberFormat="1" applyFont="1" applyFill="1" applyBorder="1" applyAlignment="1">
      <alignment horizontal="center" vertical="center" wrapText="1"/>
      <protection/>
    </xf>
    <xf numFmtId="20" fontId="40" fillId="0" borderId="18" xfId="22" applyNumberFormat="1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0" fillId="0" borderId="18" xfId="22" applyFont="1" applyFill="1" applyBorder="1" applyAlignment="1">
      <alignment horizontal="center" vertical="center" wrapText="1"/>
      <protection/>
    </xf>
    <xf numFmtId="0" fontId="40" fillId="0" borderId="18" xfId="2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40" fillId="0" borderId="39" xfId="22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49" fontId="40" fillId="0" borderId="24" xfId="22" applyNumberFormat="1" applyFont="1" applyFill="1" applyBorder="1" applyAlignment="1">
      <alignment horizontal="center" vertical="center" wrapText="1"/>
      <protection/>
    </xf>
    <xf numFmtId="20" fontId="40" fillId="0" borderId="25" xfId="22" applyNumberFormat="1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0" fillId="0" borderId="25" xfId="22" applyFont="1" applyFill="1" applyBorder="1" applyAlignment="1">
      <alignment horizontal="center" vertical="center" wrapText="1"/>
      <protection/>
    </xf>
    <xf numFmtId="0" fontId="40" fillId="0" borderId="25" xfId="21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49" fontId="40" fillId="0" borderId="120" xfId="22" applyNumberFormat="1" applyFont="1" applyFill="1" applyBorder="1" applyAlignment="1">
      <alignment horizontal="center" vertical="center" wrapText="1"/>
      <protection/>
    </xf>
    <xf numFmtId="20" fontId="40" fillId="0" borderId="56" xfId="22" applyNumberFormat="1" applyFont="1" applyFill="1" applyBorder="1" applyAlignment="1">
      <alignment horizontal="center" vertical="center" wrapText="1"/>
      <protection/>
    </xf>
    <xf numFmtId="0" fontId="40" fillId="0" borderId="56" xfId="0" applyFont="1" applyFill="1" applyBorder="1" applyAlignment="1">
      <alignment horizontal="center" vertical="center" wrapText="1"/>
    </xf>
    <xf numFmtId="0" fontId="40" fillId="0" borderId="56" xfId="22" applyFont="1" applyFill="1" applyBorder="1" applyAlignment="1">
      <alignment horizontal="center" vertical="center" wrapText="1"/>
      <protection/>
    </xf>
    <xf numFmtId="0" fontId="40" fillId="0" borderId="56" xfId="21" applyFont="1" applyFill="1" applyBorder="1" applyAlignment="1">
      <alignment horizontal="center" vertical="center" wrapText="1"/>
      <protection/>
    </xf>
    <xf numFmtId="0" fontId="40" fillId="0" borderId="60" xfId="2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0" fillId="0" borderId="39" xfId="21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 vertical="center" shrinkToFit="1"/>
    </xf>
    <xf numFmtId="49" fontId="40" fillId="0" borderId="59" xfId="22" applyNumberFormat="1" applyFont="1" applyFill="1" applyBorder="1" applyAlignment="1">
      <alignment horizontal="center" vertical="center" wrapText="1"/>
      <protection/>
    </xf>
    <xf numFmtId="20" fontId="40" fillId="0" borderId="60" xfId="22" applyNumberFormat="1" applyFont="1" applyFill="1" applyBorder="1" applyAlignment="1">
      <alignment horizontal="center" vertical="center" wrapText="1"/>
      <protection/>
    </xf>
    <xf numFmtId="0" fontId="40" fillId="0" borderId="60" xfId="21" applyFont="1" applyFill="1" applyBorder="1" applyAlignment="1">
      <alignment horizontal="center" vertical="center" wrapText="1"/>
      <protection/>
    </xf>
    <xf numFmtId="0" fontId="9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 shrinkToFit="1"/>
    </xf>
    <xf numFmtId="184" fontId="0" fillId="4" borderId="0" xfId="0" applyNumberFormat="1" applyFill="1" applyAlignment="1">
      <alignment/>
    </xf>
    <xf numFmtId="219" fontId="0" fillId="0" borderId="0" xfId="0" applyNumberFormat="1" applyFill="1" applyAlignment="1">
      <alignment/>
    </xf>
    <xf numFmtId="38" fontId="19" fillId="0" borderId="0" xfId="17" applyFont="1" applyFill="1" applyBorder="1" applyAlignment="1">
      <alignment horizontal="right" wrapText="1"/>
    </xf>
    <xf numFmtId="38" fontId="19" fillId="0" borderId="0" xfId="17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50" xfId="0" applyFont="1" applyFill="1" applyBorder="1" applyAlignment="1">
      <alignment horizontal="right" vertical="center"/>
    </xf>
    <xf numFmtId="0" fontId="0" fillId="0" borderId="123" xfId="0" applyFont="1" applyFill="1" applyBorder="1" applyAlignment="1">
      <alignment horizontal="right" vertical="center"/>
    </xf>
    <xf numFmtId="0" fontId="0" fillId="0" borderId="106" xfId="0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104" xfId="0" applyFont="1" applyFill="1" applyBorder="1" applyAlignment="1">
      <alignment vertical="center" wrapText="1"/>
    </xf>
    <xf numFmtId="0" fontId="0" fillId="0" borderId="103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25" xfId="0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vertical="center"/>
    </xf>
    <xf numFmtId="193" fontId="0" fillId="4" borderId="0" xfId="0" applyNumberFormat="1" applyFont="1" applyFill="1" applyBorder="1" applyAlignment="1">
      <alignment vertical="center"/>
    </xf>
    <xf numFmtId="188" fontId="0" fillId="4" borderId="0" xfId="0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127" xfId="0" applyFont="1" applyFill="1" applyBorder="1" applyAlignment="1">
      <alignment vertical="center"/>
    </xf>
    <xf numFmtId="0" fontId="21" fillId="0" borderId="128" xfId="0" applyFont="1" applyFill="1" applyBorder="1" applyAlignment="1">
      <alignment vertical="center"/>
    </xf>
    <xf numFmtId="0" fontId="21" fillId="0" borderId="129" xfId="0" applyFont="1" applyFill="1" applyBorder="1" applyAlignment="1">
      <alignment vertical="center"/>
    </xf>
    <xf numFmtId="0" fontId="21" fillId="0" borderId="130" xfId="0" applyFont="1" applyFill="1" applyBorder="1" applyAlignment="1">
      <alignment vertical="center"/>
    </xf>
    <xf numFmtId="0" fontId="21" fillId="0" borderId="131" xfId="0" applyFont="1" applyFill="1" applyBorder="1" applyAlignment="1">
      <alignment vertical="center"/>
    </xf>
    <xf numFmtId="0" fontId="21" fillId="0" borderId="13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133" xfId="0" applyFont="1" applyFill="1" applyBorder="1" applyAlignment="1">
      <alignment vertical="center"/>
    </xf>
    <xf numFmtId="0" fontId="21" fillId="0" borderId="134" xfId="0" applyFont="1" applyFill="1" applyBorder="1" applyAlignment="1">
      <alignment vertical="center"/>
    </xf>
    <xf numFmtId="0" fontId="21" fillId="0" borderId="135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21" fillId="0" borderId="136" xfId="0" applyFont="1" applyFill="1" applyBorder="1" applyAlignment="1">
      <alignment vertical="center"/>
    </xf>
    <xf numFmtId="0" fontId="21" fillId="0" borderId="137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138" xfId="0" applyFont="1" applyFill="1" applyBorder="1" applyAlignment="1">
      <alignment vertical="center"/>
    </xf>
    <xf numFmtId="0" fontId="21" fillId="0" borderId="139" xfId="0" applyFont="1" applyFill="1" applyBorder="1" applyAlignment="1">
      <alignment vertical="center"/>
    </xf>
    <xf numFmtId="0" fontId="21" fillId="0" borderId="140" xfId="0" applyFont="1" applyFill="1" applyBorder="1" applyAlignment="1">
      <alignment vertical="center"/>
    </xf>
    <xf numFmtId="0" fontId="21" fillId="0" borderId="141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142" xfId="0" applyFont="1" applyFill="1" applyBorder="1" applyAlignment="1">
      <alignment vertical="center"/>
    </xf>
    <xf numFmtId="0" fontId="21" fillId="0" borderId="143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1" fontId="21" fillId="0" borderId="48" xfId="0" applyNumberFormat="1" applyFont="1" applyFill="1" applyBorder="1" applyAlignment="1">
      <alignment vertical="center"/>
    </xf>
    <xf numFmtId="0" fontId="21" fillId="0" borderId="103" xfId="0" applyFont="1" applyFill="1" applyBorder="1" applyAlignment="1">
      <alignment vertical="center"/>
    </xf>
    <xf numFmtId="0" fontId="21" fillId="0" borderId="93" xfId="0" applyFont="1" applyFill="1" applyBorder="1" applyAlignment="1">
      <alignment vertical="center"/>
    </xf>
    <xf numFmtId="0" fontId="21" fillId="0" borderId="102" xfId="0" applyFont="1" applyFill="1" applyBorder="1" applyAlignment="1">
      <alignment vertical="center"/>
    </xf>
    <xf numFmtId="0" fontId="21" fillId="0" borderId="144" xfId="0" applyFont="1" applyFill="1" applyBorder="1" applyAlignment="1">
      <alignment vertical="center"/>
    </xf>
    <xf numFmtId="1" fontId="21" fillId="0" borderId="125" xfId="0" applyNumberFormat="1" applyFont="1" applyFill="1" applyBorder="1" applyAlignment="1">
      <alignment vertical="center"/>
    </xf>
    <xf numFmtId="38" fontId="19" fillId="0" borderId="10" xfId="17" applyFont="1" applyFill="1" applyBorder="1" applyAlignment="1">
      <alignment horizontal="right" vertical="center" wrapText="1"/>
    </xf>
    <xf numFmtId="38" fontId="19" fillId="0" borderId="14" xfId="17" applyFont="1" applyFill="1" applyBorder="1" applyAlignment="1">
      <alignment horizontal="right" vertical="center" wrapText="1"/>
    </xf>
    <xf numFmtId="38" fontId="19" fillId="0" borderId="46" xfId="17" applyFont="1" applyFill="1" applyBorder="1" applyAlignment="1">
      <alignment horizontal="right" vertical="center" wrapText="1"/>
    </xf>
    <xf numFmtId="38" fontId="19" fillId="0" borderId="54" xfId="17" applyFont="1" applyFill="1" applyBorder="1" applyAlignment="1">
      <alignment horizontal="right" vertical="center" wrapText="1"/>
    </xf>
    <xf numFmtId="38" fontId="19" fillId="0" borderId="11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 wrapText="1"/>
    </xf>
    <xf numFmtId="38" fontId="19" fillId="0" borderId="22" xfId="17" applyFont="1" applyFill="1" applyBorder="1" applyAlignment="1">
      <alignment horizontal="right" vertical="center" wrapText="1"/>
    </xf>
    <xf numFmtId="38" fontId="19" fillId="0" borderId="17" xfId="17" applyFont="1" applyFill="1" applyBorder="1" applyAlignment="1">
      <alignment horizontal="right" vertical="center" wrapText="1"/>
    </xf>
    <xf numFmtId="38" fontId="19" fillId="0" borderId="7" xfId="17" applyFont="1" applyFill="1" applyBorder="1" applyAlignment="1">
      <alignment horizontal="right" vertical="center" wrapText="1"/>
    </xf>
    <xf numFmtId="38" fontId="19" fillId="0" borderId="19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/>
    </xf>
    <xf numFmtId="38" fontId="19" fillId="0" borderId="22" xfId="17" applyFont="1" applyFill="1" applyBorder="1" applyAlignment="1">
      <alignment horizontal="right" vertical="center"/>
    </xf>
    <xf numFmtId="38" fontId="19" fillId="0" borderId="17" xfId="17" applyFont="1" applyFill="1" applyBorder="1" applyAlignment="1">
      <alignment horizontal="right" vertical="center"/>
    </xf>
    <xf numFmtId="38" fontId="19" fillId="0" borderId="7" xfId="17" applyFont="1" applyFill="1" applyBorder="1" applyAlignment="1">
      <alignment horizontal="right" vertical="center"/>
    </xf>
    <xf numFmtId="38" fontId="19" fillId="0" borderId="19" xfId="17" applyFont="1" applyFill="1" applyBorder="1" applyAlignment="1">
      <alignment horizontal="right" vertical="center"/>
    </xf>
    <xf numFmtId="38" fontId="19" fillId="0" borderId="39" xfId="17" applyFont="1" applyFill="1" applyBorder="1" applyAlignment="1">
      <alignment horizontal="right" vertical="center" wrapText="1"/>
    </xf>
    <xf numFmtId="38" fontId="19" fillId="0" borderId="47" xfId="17" applyFont="1" applyFill="1" applyBorder="1" applyAlignment="1">
      <alignment horizontal="right" vertical="center" wrapText="1"/>
    </xf>
    <xf numFmtId="38" fontId="19" fillId="0" borderId="42" xfId="17" applyFont="1" applyFill="1" applyBorder="1" applyAlignment="1">
      <alignment horizontal="right" vertical="center" wrapText="1"/>
    </xf>
    <xf numFmtId="38" fontId="19" fillId="0" borderId="52" xfId="17" applyFont="1" applyFill="1" applyBorder="1" applyAlignment="1">
      <alignment horizontal="right" vertical="center" wrapText="1"/>
    </xf>
    <xf numFmtId="38" fontId="19" fillId="0" borderId="40" xfId="17" applyFont="1" applyFill="1" applyBorder="1" applyAlignment="1">
      <alignment horizontal="right" vertical="center" wrapText="1"/>
    </xf>
    <xf numFmtId="38" fontId="19" fillId="0" borderId="25" xfId="17" applyFont="1" applyFill="1" applyBorder="1" applyAlignment="1">
      <alignment horizontal="right" vertical="center" wrapText="1"/>
    </xf>
    <xf numFmtId="38" fontId="19" fillId="0" borderId="29" xfId="17" applyFont="1" applyFill="1" applyBorder="1" applyAlignment="1">
      <alignment horizontal="right" vertical="center" wrapText="1"/>
    </xf>
    <xf numFmtId="38" fontId="19" fillId="0" borderId="24" xfId="17" applyFont="1" applyFill="1" applyBorder="1" applyAlignment="1">
      <alignment horizontal="right" vertical="center" wrapText="1"/>
    </xf>
    <xf numFmtId="38" fontId="19" fillId="0" borderId="145" xfId="17" applyFont="1" applyFill="1" applyBorder="1" applyAlignment="1">
      <alignment horizontal="right" vertical="center" wrapText="1"/>
    </xf>
    <xf numFmtId="38" fontId="19" fillId="0" borderId="26" xfId="17" applyFont="1" applyFill="1" applyBorder="1" applyAlignment="1">
      <alignment horizontal="right" vertical="center" wrapText="1"/>
    </xf>
    <xf numFmtId="38" fontId="19" fillId="0" borderId="97" xfId="17" applyFont="1" applyFill="1" applyBorder="1" applyAlignment="1">
      <alignment horizontal="right" vertical="center" wrapText="1"/>
    </xf>
    <xf numFmtId="38" fontId="19" fillId="0" borderId="146" xfId="17" applyFont="1" applyFill="1" applyBorder="1" applyAlignment="1">
      <alignment horizontal="right" vertical="center" wrapText="1"/>
    </xf>
    <xf numFmtId="38" fontId="19" fillId="0" borderId="147" xfId="17" applyFont="1" applyFill="1" applyBorder="1" applyAlignment="1">
      <alignment horizontal="right" vertical="center" wrapText="1"/>
    </xf>
    <xf numFmtId="38" fontId="19" fillId="0" borderId="100" xfId="17" applyFont="1" applyFill="1" applyBorder="1" applyAlignment="1">
      <alignment horizontal="right" vertical="center" wrapText="1"/>
    </xf>
    <xf numFmtId="38" fontId="19" fillId="0" borderId="148" xfId="17" applyFont="1" applyFill="1" applyBorder="1" applyAlignment="1">
      <alignment horizontal="right" vertical="center" wrapText="1"/>
    </xf>
    <xf numFmtId="38" fontId="19" fillId="0" borderId="149" xfId="17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90" fontId="3" fillId="0" borderId="145" xfId="0" applyNumberFormat="1" applyFont="1" applyFill="1" applyBorder="1" applyAlignment="1">
      <alignment vertical="center"/>
    </xf>
    <xf numFmtId="190" fontId="3" fillId="0" borderId="151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142" xfId="0" applyNumberFormat="1" applyFont="1" applyFill="1" applyBorder="1" applyAlignment="1">
      <alignment vertical="center"/>
    </xf>
    <xf numFmtId="190" fontId="3" fillId="0" borderId="143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right" vertical="center" wrapText="1"/>
    </xf>
    <xf numFmtId="190" fontId="3" fillId="0" borderId="18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right" vertical="center" wrapText="1"/>
    </xf>
    <xf numFmtId="190" fontId="3" fillId="0" borderId="25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40" fillId="0" borderId="22" xfId="17" applyFont="1" applyFill="1" applyBorder="1" applyAlignment="1">
      <alignment horizontal="right" vertical="center" wrapText="1"/>
    </xf>
    <xf numFmtId="38" fontId="40" fillId="0" borderId="7" xfId="17" applyFont="1" applyFill="1" applyBorder="1" applyAlignment="1">
      <alignment horizontal="right" vertical="center" wrapText="1"/>
    </xf>
    <xf numFmtId="38" fontId="40" fillId="0" borderId="19" xfId="17" applyFont="1" applyFill="1" applyBorder="1" applyAlignment="1">
      <alignment horizontal="right" vertical="center" wrapText="1"/>
    </xf>
    <xf numFmtId="38" fontId="40" fillId="0" borderId="29" xfId="17" applyFont="1" applyFill="1" applyBorder="1" applyAlignment="1">
      <alignment horizontal="right" vertical="center" wrapText="1"/>
    </xf>
    <xf numFmtId="38" fontId="40" fillId="0" borderId="145" xfId="17" applyFont="1" applyFill="1" applyBorder="1" applyAlignment="1">
      <alignment horizontal="right" vertical="center" wrapText="1"/>
    </xf>
    <xf numFmtId="38" fontId="40" fillId="0" borderId="26" xfId="17" applyFont="1" applyFill="1" applyBorder="1" applyAlignment="1">
      <alignment horizontal="right" vertical="center" wrapText="1"/>
    </xf>
    <xf numFmtId="38" fontId="19" fillId="0" borderId="119" xfId="17" applyFont="1" applyFill="1" applyBorder="1" applyAlignment="1">
      <alignment wrapText="1"/>
    </xf>
    <xf numFmtId="38" fontId="19" fillId="0" borderId="0" xfId="17" applyFont="1" applyFill="1" applyAlignment="1">
      <alignment wrapText="1"/>
    </xf>
    <xf numFmtId="190" fontId="3" fillId="0" borderId="152" xfId="0" applyNumberFormat="1" applyFont="1" applyFill="1" applyBorder="1" applyAlignment="1">
      <alignment vertical="center"/>
    </xf>
    <xf numFmtId="190" fontId="3" fillId="0" borderId="153" xfId="0" applyNumberFormat="1" applyFont="1" applyFill="1" applyBorder="1" applyAlignment="1">
      <alignment vertical="center"/>
    </xf>
    <xf numFmtId="190" fontId="3" fillId="0" borderId="154" xfId="0" applyNumberFormat="1" applyFont="1" applyFill="1" applyBorder="1" applyAlignment="1">
      <alignment vertical="center"/>
    </xf>
    <xf numFmtId="190" fontId="3" fillId="0" borderId="54" xfId="0" applyNumberFormat="1" applyFont="1" applyFill="1" applyBorder="1" applyAlignment="1">
      <alignment vertical="center"/>
    </xf>
    <xf numFmtId="190" fontId="3" fillId="0" borderId="155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36" xfId="0" applyNumberFormat="1" applyFont="1" applyFill="1" applyBorder="1" applyAlignment="1">
      <alignment vertical="center"/>
    </xf>
    <xf numFmtId="190" fontId="3" fillId="0" borderId="156" xfId="0" applyNumberFormat="1" applyFont="1" applyFill="1" applyBorder="1" applyAlignment="1">
      <alignment vertical="center"/>
    </xf>
    <xf numFmtId="38" fontId="19" fillId="0" borderId="17" xfId="17" applyFont="1" applyFill="1" applyBorder="1" applyAlignment="1">
      <alignment vertical="center"/>
    </xf>
    <xf numFmtId="38" fontId="19" fillId="0" borderId="18" xfId="17" applyFont="1" applyFill="1" applyBorder="1" applyAlignment="1">
      <alignment vertical="center"/>
    </xf>
    <xf numFmtId="38" fontId="19" fillId="0" borderId="95" xfId="17" applyFont="1" applyFill="1" applyBorder="1" applyAlignment="1">
      <alignment horizontal="right" vertical="center" wrapText="1"/>
    </xf>
    <xf numFmtId="38" fontId="19" fillId="0" borderId="98" xfId="17" applyFont="1" applyFill="1" applyBorder="1" applyAlignment="1">
      <alignment horizontal="right" vertical="center" wrapText="1"/>
    </xf>
    <xf numFmtId="38" fontId="19" fillId="0" borderId="93" xfId="17" applyFont="1" applyFill="1" applyBorder="1" applyAlignment="1">
      <alignment horizontal="right" vertical="center" wrapText="1"/>
    </xf>
    <xf numFmtId="38" fontId="19" fillId="0" borderId="94" xfId="17" applyFont="1" applyFill="1" applyBorder="1" applyAlignment="1">
      <alignment horizontal="right" vertical="center" wrapText="1"/>
    </xf>
    <xf numFmtId="38" fontId="19" fillId="0" borderId="96" xfId="17" applyFont="1" applyFill="1" applyBorder="1" applyAlignment="1">
      <alignment horizontal="right" vertical="center" wrapText="1"/>
    </xf>
    <xf numFmtId="38" fontId="19" fillId="0" borderId="99" xfId="17" applyFont="1" applyFill="1" applyBorder="1" applyAlignment="1">
      <alignment horizontal="right" vertical="center" wrapText="1"/>
    </xf>
    <xf numFmtId="38" fontId="19" fillId="0" borderId="1" xfId="17" applyFont="1" applyFill="1" applyBorder="1" applyAlignment="1">
      <alignment horizontal="right" vertical="center" wrapText="1"/>
    </xf>
    <xf numFmtId="38" fontId="19" fillId="0" borderId="2" xfId="17" applyFont="1" applyFill="1" applyBorder="1" applyAlignment="1">
      <alignment horizontal="right" vertical="center" wrapText="1"/>
    </xf>
    <xf numFmtId="0" fontId="21" fillId="0" borderId="157" xfId="0" applyFont="1" applyFill="1" applyBorder="1" applyAlignment="1">
      <alignment vertical="center"/>
    </xf>
    <xf numFmtId="0" fontId="21" fillId="0" borderId="158" xfId="0" applyFont="1" applyFill="1" applyBorder="1" applyAlignment="1">
      <alignment vertical="center"/>
    </xf>
    <xf numFmtId="0" fontId="0" fillId="0" borderId="154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190" fontId="3" fillId="0" borderId="142" xfId="0" applyNumberFormat="1" applyFont="1" applyBorder="1" applyAlignment="1">
      <alignment horizontal="right" vertical="center" wrapText="1"/>
    </xf>
    <xf numFmtId="190" fontId="3" fillId="0" borderId="134" xfId="0" applyNumberFormat="1" applyFont="1" applyBorder="1" applyAlignment="1">
      <alignment horizontal="right" vertical="center" wrapText="1"/>
    </xf>
    <xf numFmtId="190" fontId="3" fillId="0" borderId="143" xfId="0" applyNumberFormat="1" applyFont="1" applyBorder="1" applyAlignment="1">
      <alignment horizontal="right" vertical="center" wrapText="1"/>
    </xf>
    <xf numFmtId="190" fontId="3" fillId="0" borderId="22" xfId="0" applyNumberFormat="1" applyFont="1" applyBorder="1" applyAlignment="1">
      <alignment horizontal="right" vertical="center" wrapText="1"/>
    </xf>
    <xf numFmtId="190" fontId="3" fillId="0" borderId="133" xfId="0" applyNumberFormat="1" applyFont="1" applyBorder="1" applyAlignment="1">
      <alignment horizontal="right" vertical="center" wrapText="1"/>
    </xf>
    <xf numFmtId="190" fontId="3" fillId="0" borderId="159" xfId="0" applyNumberFormat="1" applyFont="1" applyBorder="1" applyAlignment="1">
      <alignment horizontal="right" vertical="center" wrapText="1"/>
    </xf>
    <xf numFmtId="190" fontId="3" fillId="0" borderId="70" xfId="0" applyNumberFormat="1" applyFont="1" applyBorder="1" applyAlignment="1">
      <alignment horizontal="right" vertical="center" wrapText="1"/>
    </xf>
    <xf numFmtId="190" fontId="3" fillId="0" borderId="60" xfId="0" applyNumberFormat="1" applyFont="1" applyBorder="1" applyAlignment="1">
      <alignment horizontal="right" vertical="center" wrapText="1"/>
    </xf>
    <xf numFmtId="190" fontId="3" fillId="0" borderId="79" xfId="0" applyNumberFormat="1" applyFont="1" applyBorder="1" applyAlignment="1">
      <alignment horizontal="right" vertical="center" wrapText="1"/>
    </xf>
    <xf numFmtId="190" fontId="3" fillId="0" borderId="61" xfId="0" applyNumberFormat="1" applyFont="1" applyBorder="1" applyAlignment="1">
      <alignment horizontal="right" vertical="center" wrapText="1"/>
    </xf>
    <xf numFmtId="190" fontId="3" fillId="0" borderId="16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114" xfId="0" applyNumberFormat="1" applyFont="1" applyFill="1" applyBorder="1" applyAlignment="1">
      <alignment vertical="center"/>
    </xf>
    <xf numFmtId="190" fontId="3" fillId="0" borderId="160" xfId="0" applyNumberFormat="1" applyFont="1" applyFill="1" applyBorder="1" applyAlignment="1">
      <alignment vertical="center"/>
    </xf>
    <xf numFmtId="190" fontId="3" fillId="0" borderId="161" xfId="0" applyNumberFormat="1" applyFont="1" applyFill="1" applyBorder="1" applyAlignment="1">
      <alignment vertical="center"/>
    </xf>
    <xf numFmtId="190" fontId="3" fillId="0" borderId="83" xfId="0" applyNumberFormat="1" applyFont="1" applyFill="1" applyBorder="1" applyAlignment="1">
      <alignment vertical="center"/>
    </xf>
    <xf numFmtId="190" fontId="3" fillId="0" borderId="68" xfId="0" applyNumberFormat="1" applyFont="1" applyFill="1" applyBorder="1" applyAlignment="1">
      <alignment vertical="center"/>
    </xf>
    <xf numFmtId="190" fontId="3" fillId="0" borderId="141" xfId="0" applyNumberFormat="1" applyFont="1" applyFill="1" applyBorder="1" applyAlignment="1">
      <alignment vertical="center"/>
    </xf>
    <xf numFmtId="190" fontId="3" fillId="0" borderId="70" xfId="0" applyNumberFormat="1" applyFont="1" applyFill="1" applyBorder="1" applyAlignment="1">
      <alignment vertical="center"/>
    </xf>
    <xf numFmtId="0" fontId="21" fillId="0" borderId="162" xfId="0" applyFont="1" applyFill="1" applyBorder="1" applyAlignment="1">
      <alignment vertical="center"/>
    </xf>
    <xf numFmtId="0" fontId="0" fillId="0" borderId="16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vertical="center"/>
    </xf>
    <xf numFmtId="214" fontId="3" fillId="0" borderId="77" xfId="0" applyNumberFormat="1" applyFont="1" applyFill="1" applyBorder="1" applyAlignment="1">
      <alignment horizontal="right" vertical="center"/>
    </xf>
    <xf numFmtId="214" fontId="3" fillId="0" borderId="71" xfId="0" applyNumberFormat="1" applyFont="1" applyFill="1" applyBorder="1" applyAlignment="1">
      <alignment horizontal="right" vertical="center"/>
    </xf>
    <xf numFmtId="214" fontId="3" fillId="0" borderId="7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14" fontId="3" fillId="0" borderId="14" xfId="0" applyNumberFormat="1" applyFont="1" applyFill="1" applyBorder="1" applyAlignment="1">
      <alignment horizontal="right" vertical="center"/>
    </xf>
    <xf numFmtId="214" fontId="3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0" fillId="0" borderId="118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21" xfId="0" applyBorder="1" applyAlignment="1">
      <alignment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vertical="top" textRotation="255" wrapText="1"/>
    </xf>
    <xf numFmtId="0" fontId="0" fillId="0" borderId="142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 vertical="top" textRotation="255"/>
    </xf>
    <xf numFmtId="0" fontId="0" fillId="0" borderId="134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top" textRotation="255" wrapText="1"/>
    </xf>
    <xf numFmtId="0" fontId="0" fillId="0" borderId="154" xfId="0" applyFont="1" applyBorder="1" applyAlignment="1">
      <alignment horizontal="center" vertical="top" textRotation="255" wrapText="1"/>
    </xf>
    <xf numFmtId="0" fontId="0" fillId="0" borderId="19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0" fillId="0" borderId="141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60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14" fontId="3" fillId="0" borderId="22" xfId="0" applyNumberFormat="1" applyFont="1" applyFill="1" applyBorder="1" applyAlignment="1">
      <alignment horizontal="right" vertical="center"/>
    </xf>
    <xf numFmtId="214" fontId="3" fillId="0" borderId="18" xfId="0" applyNumberFormat="1" applyFont="1" applyFill="1" applyBorder="1" applyAlignment="1">
      <alignment horizontal="right" vertical="center"/>
    </xf>
    <xf numFmtId="214" fontId="3" fillId="0" borderId="19" xfId="0" applyNumberFormat="1" applyFont="1" applyFill="1" applyBorder="1" applyAlignment="1">
      <alignment horizontal="right" vertical="center"/>
    </xf>
    <xf numFmtId="214" fontId="3" fillId="0" borderId="7" xfId="0" applyNumberFormat="1" applyFont="1" applyFill="1" applyBorder="1" applyAlignment="1">
      <alignment horizontal="right" vertical="center"/>
    </xf>
    <xf numFmtId="214" fontId="3" fillId="0" borderId="10" xfId="17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36" xfId="0" applyNumberFormat="1" applyFont="1" applyFill="1" applyBorder="1" applyAlignment="1">
      <alignment horizontal="center" vertical="center"/>
    </xf>
    <xf numFmtId="214" fontId="3" fillId="0" borderId="18" xfId="17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textRotation="255" wrapText="1"/>
    </xf>
    <xf numFmtId="38" fontId="3" fillId="0" borderId="22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214" fontId="3" fillId="0" borderId="22" xfId="17" applyNumberFormat="1" applyFont="1" applyFill="1" applyBorder="1" applyAlignment="1">
      <alignment horizontal="right" vertical="center"/>
    </xf>
    <xf numFmtId="214" fontId="3" fillId="0" borderId="19" xfId="17" applyNumberFormat="1" applyFont="1" applyFill="1" applyBorder="1" applyAlignment="1">
      <alignment horizontal="right" vertical="center"/>
    </xf>
    <xf numFmtId="214" fontId="3" fillId="0" borderId="7" xfId="17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38" fontId="3" fillId="0" borderId="47" xfId="17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center" vertical="center"/>
    </xf>
    <xf numFmtId="192" fontId="3" fillId="0" borderId="41" xfId="0" applyNumberFormat="1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20" xfId="0" applyFont="1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/>
    </xf>
    <xf numFmtId="214" fontId="3" fillId="0" borderId="29" xfId="17" applyNumberFormat="1" applyFont="1" applyFill="1" applyBorder="1" applyAlignment="1">
      <alignment horizontal="right" vertical="center"/>
    </xf>
    <xf numFmtId="214" fontId="3" fillId="0" borderId="25" xfId="17" applyNumberFormat="1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45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145" xfId="0" applyFont="1" applyFill="1" applyBorder="1" applyAlignment="1">
      <alignment horizontal="center" vertical="center" textRotation="255" wrapText="1"/>
    </xf>
    <xf numFmtId="0" fontId="3" fillId="0" borderId="14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168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193" fontId="0" fillId="0" borderId="42" xfId="0" applyNumberFormat="1" applyFont="1" applyBorder="1" applyAlignment="1">
      <alignment horizontal="center" vertical="center" textRotation="255"/>
    </xf>
    <xf numFmtId="193" fontId="0" fillId="0" borderId="120" xfId="0" applyNumberFormat="1" applyFont="1" applyBorder="1" applyAlignment="1">
      <alignment horizontal="center" vertical="center" textRotation="255"/>
    </xf>
    <xf numFmtId="193" fontId="0" fillId="0" borderId="51" xfId="0" applyNumberFormat="1" applyFont="1" applyBorder="1" applyAlignment="1">
      <alignment horizontal="center" vertical="center" textRotation="255"/>
    </xf>
    <xf numFmtId="193" fontId="0" fillId="0" borderId="16" xfId="0" applyNumberFormat="1" applyFont="1" applyBorder="1" applyAlignment="1">
      <alignment horizontal="center" vertical="center" wrapText="1"/>
    </xf>
    <xf numFmtId="193" fontId="0" fillId="0" borderId="34" xfId="0" applyNumberFormat="1" applyFont="1" applyBorder="1" applyAlignment="1">
      <alignment horizontal="center" vertical="center" wrapText="1"/>
    </xf>
    <xf numFmtId="193" fontId="0" fillId="0" borderId="59" xfId="0" applyNumberFormat="1" applyFont="1" applyBorder="1" applyAlignment="1">
      <alignment horizontal="center" vertical="center"/>
    </xf>
    <xf numFmtId="193" fontId="0" fillId="0" borderId="61" xfId="0" applyNumberFormat="1" applyFont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43" xfId="0" applyNumberFormat="1" applyFont="1" applyBorder="1" applyAlignment="1">
      <alignment horizontal="center" vertical="center"/>
    </xf>
    <xf numFmtId="193" fontId="4" fillId="0" borderId="45" xfId="0" applyNumberFormat="1" applyFont="1" applyBorder="1" applyAlignment="1">
      <alignment horizontal="center" vertical="center"/>
    </xf>
    <xf numFmtId="193" fontId="0" fillId="0" borderId="9" xfId="0" applyNumberFormat="1" applyFont="1" applyBorder="1" applyAlignment="1">
      <alignment horizontal="center" vertical="center" wrapText="1"/>
    </xf>
    <xf numFmtId="193" fontId="0" fillId="0" borderId="62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3" fontId="0" fillId="0" borderId="16" xfId="0" applyNumberFormat="1" applyFont="1" applyFill="1" applyBorder="1" applyAlignment="1">
      <alignment horizontal="center" vertical="center" wrapText="1"/>
    </xf>
    <xf numFmtId="193" fontId="0" fillId="0" borderId="34" xfId="0" applyNumberFormat="1" applyFont="1" applyFill="1" applyBorder="1" applyAlignment="1">
      <alignment horizontal="center" vertical="center" wrapText="1"/>
    </xf>
    <xf numFmtId="193" fontId="0" fillId="0" borderId="141" xfId="0" applyNumberFormat="1" applyFont="1" applyFill="1" applyBorder="1" applyAlignment="1">
      <alignment horizontal="center" vertical="center" wrapText="1"/>
    </xf>
    <xf numFmtId="193" fontId="0" fillId="0" borderId="58" xfId="0" applyNumberFormat="1" applyFont="1" applyFill="1" applyBorder="1" applyAlignment="1">
      <alignment horizontal="center" vertical="center" wrapText="1"/>
    </xf>
    <xf numFmtId="193" fontId="4" fillId="0" borderId="43" xfId="0" applyNumberFormat="1" applyFont="1" applyFill="1" applyBorder="1" applyAlignment="1">
      <alignment horizontal="center" vertical="center"/>
    </xf>
    <xf numFmtId="193" fontId="4" fillId="0" borderId="45" xfId="0" applyNumberFormat="1" applyFont="1" applyFill="1" applyBorder="1" applyAlignment="1">
      <alignment horizontal="center" vertical="center"/>
    </xf>
    <xf numFmtId="193" fontId="0" fillId="0" borderId="59" xfId="0" applyNumberFormat="1" applyFont="1" applyFill="1" applyBorder="1" applyAlignment="1">
      <alignment horizontal="center" vertical="center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160" xfId="0" applyNumberFormat="1" applyFont="1" applyFill="1" applyBorder="1" applyAlignment="1">
      <alignment horizontal="center" vertical="center" wrapText="1"/>
    </xf>
    <xf numFmtId="193" fontId="0" fillId="0" borderId="35" xfId="0" applyNumberFormat="1" applyFont="1" applyFill="1" applyBorder="1" applyAlignment="1">
      <alignment horizontal="center" vertical="center" wrapText="1"/>
    </xf>
    <xf numFmtId="188" fontId="0" fillId="0" borderId="42" xfId="0" applyNumberFormat="1" applyFont="1" applyFill="1" applyBorder="1" applyAlignment="1">
      <alignment horizontal="center" vertical="center" textRotation="255" wrapText="1"/>
    </xf>
    <xf numFmtId="188" fontId="0" fillId="0" borderId="120" xfId="0" applyNumberFormat="1" applyFont="1" applyFill="1" applyBorder="1" applyAlignment="1">
      <alignment horizontal="center" vertical="center" textRotation="255" wrapText="1"/>
    </xf>
    <xf numFmtId="188" fontId="0" fillId="0" borderId="51" xfId="0" applyNumberFormat="1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3" fontId="0" fillId="0" borderId="160" xfId="0" applyNumberFormat="1" applyFont="1" applyBorder="1" applyAlignment="1">
      <alignment horizontal="center" vertical="center" wrapText="1"/>
    </xf>
    <xf numFmtId="193" fontId="0" fillId="0" borderId="35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20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193" fontId="0" fillId="0" borderId="17" xfId="0" applyNumberFormat="1" applyFont="1" applyBorder="1" applyAlignment="1">
      <alignment horizontal="center" vertical="center" wrapText="1"/>
    </xf>
    <xf numFmtId="193" fontId="0" fillId="0" borderId="1" xfId="0" applyNumberFormat="1" applyFont="1" applyBorder="1" applyAlignment="1">
      <alignment horizontal="center" vertical="center" wrapText="1"/>
    </xf>
    <xf numFmtId="193" fontId="0" fillId="0" borderId="42" xfId="0" applyNumberFormat="1" applyFont="1" applyBorder="1" applyAlignment="1">
      <alignment horizontal="center" vertical="center" wrapText="1"/>
    </xf>
    <xf numFmtId="193" fontId="0" fillId="0" borderId="4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193" fontId="0" fillId="0" borderId="17" xfId="0" applyNumberFormat="1" applyFont="1" applyFill="1" applyBorder="1" applyAlignment="1">
      <alignment horizontal="center" vertical="center" wrapText="1"/>
    </xf>
    <xf numFmtId="193" fontId="0" fillId="0" borderId="1" xfId="0" applyNumberFormat="1" applyFont="1" applyFill="1" applyBorder="1" applyAlignment="1">
      <alignment horizontal="center" vertical="center" wrapText="1"/>
    </xf>
    <xf numFmtId="193" fontId="0" fillId="0" borderId="42" xfId="0" applyNumberFormat="1" applyFont="1" applyFill="1" applyBorder="1" applyAlignment="1">
      <alignment horizontal="center" vertical="center" wrapText="1"/>
    </xf>
    <xf numFmtId="193" fontId="0" fillId="0" borderId="41" xfId="0" applyNumberFormat="1" applyFont="1" applyFill="1" applyBorder="1" applyAlignment="1">
      <alignment horizontal="center" vertical="center" wrapText="1"/>
    </xf>
    <xf numFmtId="0" fontId="4" fillId="0" borderId="165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193" fontId="0" fillId="0" borderId="7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193" fontId="0" fillId="0" borderId="40" xfId="0" applyNumberFormat="1" applyFont="1" applyFill="1" applyBorder="1" applyAlignment="1">
      <alignment horizontal="center" vertical="center" wrapText="1"/>
    </xf>
    <xf numFmtId="193" fontId="4" fillId="0" borderId="49" xfId="0" applyNumberFormat="1" applyFont="1" applyFill="1" applyBorder="1" applyAlignment="1">
      <alignment horizontal="center" vertical="center"/>
    </xf>
    <xf numFmtId="193" fontId="0" fillId="0" borderId="17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56" fontId="4" fillId="0" borderId="80" xfId="0" applyNumberFormat="1" applyFont="1" applyFill="1" applyBorder="1" applyAlignment="1">
      <alignment horizontal="center" vertical="center" wrapText="1"/>
    </xf>
    <xf numFmtId="56" fontId="4" fillId="0" borderId="51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134" xfId="0" applyFont="1" applyFill="1" applyBorder="1" applyAlignment="1">
      <alignment horizontal="center" vertical="center"/>
    </xf>
    <xf numFmtId="0" fontId="0" fillId="0" borderId="152" xfId="0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/>
    </xf>
    <xf numFmtId="0" fontId="0" fillId="0" borderId="174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top" textRotation="255"/>
    </xf>
    <xf numFmtId="0" fontId="0" fillId="0" borderId="120" xfId="0" applyFont="1" applyFill="1" applyBorder="1" applyAlignment="1">
      <alignment horizontal="center" vertical="top" textRotation="255"/>
    </xf>
    <xf numFmtId="0" fontId="0" fillId="0" borderId="154" xfId="0" applyFill="1" applyBorder="1" applyAlignment="1">
      <alignment horizontal="center" vertical="top" textRotation="255"/>
    </xf>
    <xf numFmtId="0" fontId="0" fillId="0" borderId="7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168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169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45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9" xfId="0" applyFill="1" applyBorder="1" applyAlignment="1">
      <alignment horizontal="distributed" vertical="distributed"/>
    </xf>
    <xf numFmtId="0" fontId="0" fillId="0" borderId="61" xfId="0" applyFill="1" applyBorder="1" applyAlignment="1">
      <alignment horizontal="distributed" vertical="distributed"/>
    </xf>
    <xf numFmtId="0" fontId="0" fillId="0" borderId="24" xfId="0" applyFill="1" applyBorder="1" applyAlignment="1">
      <alignment horizontal="distributed" vertical="distributed"/>
    </xf>
    <xf numFmtId="0" fontId="0" fillId="0" borderId="2" xfId="0" applyFill="1" applyBorder="1" applyAlignment="1">
      <alignment horizontal="distributed" vertical="distributed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distributed"/>
    </xf>
    <xf numFmtId="0" fontId="0" fillId="0" borderId="1" xfId="0" applyFill="1" applyBorder="1" applyAlignment="1">
      <alignment horizontal="distributed" vertical="distributed"/>
    </xf>
    <xf numFmtId="0" fontId="0" fillId="0" borderId="1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8" xfId="0" applyFill="1" applyBorder="1" applyAlignment="1">
      <alignment horizontal="distributed" vertical="distributed"/>
    </xf>
    <xf numFmtId="0" fontId="0" fillId="0" borderId="6" xfId="0" applyFill="1" applyBorder="1" applyAlignment="1">
      <alignment horizontal="distributed" vertical="distributed"/>
    </xf>
    <xf numFmtId="0" fontId="21" fillId="0" borderId="170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distributed"/>
    </xf>
    <xf numFmtId="0" fontId="0" fillId="0" borderId="6" xfId="0" applyFill="1" applyBorder="1" applyAlignment="1">
      <alignment horizontal="center" vertical="distributed"/>
    </xf>
    <xf numFmtId="193" fontId="0" fillId="0" borderId="118" xfId="0" applyNumberFormat="1" applyFont="1" applyFill="1" applyBorder="1" applyAlignment="1">
      <alignment horizontal="center" vertical="center"/>
    </xf>
    <xf numFmtId="193" fontId="0" fillId="0" borderId="6" xfId="0" applyNumberFormat="1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4" fillId="0" borderId="17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6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170" xfId="0" applyFont="1" applyFill="1" applyBorder="1" applyAlignment="1">
      <alignment horizontal="left" vertical="center"/>
    </xf>
    <xf numFmtId="0" fontId="0" fillId="0" borderId="130" xfId="0" applyFont="1" applyFill="1" applyBorder="1" applyAlignment="1">
      <alignment horizontal="left" vertical="center"/>
    </xf>
    <xf numFmtId="0" fontId="0" fillId="0" borderId="181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right" vertical="center"/>
    </xf>
    <xf numFmtId="0" fontId="0" fillId="0" borderId="166" xfId="0" applyFont="1" applyFill="1" applyBorder="1" applyAlignment="1">
      <alignment horizontal="right" vertical="center"/>
    </xf>
    <xf numFmtId="0" fontId="0" fillId="0" borderId="121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38" fontId="0" fillId="0" borderId="118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0" fillId="0" borderId="165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2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182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平成18年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"/>
          <c:w val="0.919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000000"/>
              </a:solidFill>
            </c:spPr>
          </c:dPt>
          <c:cat>
            <c:strRef>
              <c:f>1!$V$3:$V$49</c:f>
              <c:strCache/>
            </c:strRef>
          </c:cat>
          <c:val>
            <c:numRef>
              <c:f>1!$W$3:$W$49</c:f>
              <c:numCache/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512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火災件数の推移（平成８年～平成１８年）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792"/>
          <c:h val="0.802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  <c:pt idx="10">
                  <c:v>平成１８年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  <c:pt idx="10">
                  <c:v>713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0130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3275"/>
          <c:w val="0.5145"/>
          <c:h val="0.647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38025"/>
          <c:w val="0.0912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805"/>
          <c:w val="0.46225"/>
          <c:h val="0.611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1662552</c:v>
                </c:pt>
                <c:pt idx="1">
                  <c:v>1529</c:v>
                </c:pt>
                <c:pt idx="2">
                  <c:v>69115</c:v>
                </c:pt>
                <c:pt idx="3">
                  <c:v>400</c:v>
                </c:pt>
                <c:pt idx="4">
                  <c:v>0</c:v>
                </c:pt>
                <c:pt idx="5">
                  <c:v>11561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"/>
          <c:y val="0.35925"/>
          <c:w val="0.091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　平成１８年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325"/>
          <c:w val="0.813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92</c:v>
                </c:pt>
                <c:pt idx="1">
                  <c:v>77</c:v>
                </c:pt>
                <c:pt idx="2">
                  <c:v>82</c:v>
                </c:pt>
                <c:pt idx="3">
                  <c:v>72</c:v>
                </c:pt>
                <c:pt idx="4">
                  <c:v>44</c:v>
                </c:pt>
                <c:pt idx="5">
                  <c:v>41</c:v>
                </c:pt>
                <c:pt idx="6">
                  <c:v>26</c:v>
                </c:pt>
                <c:pt idx="7">
                  <c:v>52</c:v>
                </c:pt>
                <c:pt idx="8">
                  <c:v>51</c:v>
                </c:pt>
                <c:pt idx="9">
                  <c:v>72</c:v>
                </c:pt>
                <c:pt idx="10">
                  <c:v>43</c:v>
                </c:pt>
                <c:pt idx="11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30</c:v>
                </c:pt>
                <c:pt idx="4">
                  <c:v>27</c:v>
                </c:pt>
                <c:pt idx="5">
                  <c:v>29</c:v>
                </c:pt>
                <c:pt idx="6">
                  <c:v>15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23</c:v>
                </c:pt>
                <c:pt idx="11">
                  <c:v>45</c:v>
                </c:pt>
              </c:numCache>
            </c:numRef>
          </c:val>
          <c:shape val="box"/>
        </c:ser>
        <c:shape val="box"/>
        <c:axId val="5098252"/>
        <c:axId val="45884269"/>
      </c:bar3D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75"/>
          <c:y val="0.4375"/>
          <c:w val="0.05225"/>
          <c:h val="0.07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火災種別出火構成割合の推移（平成９年～平成１８年）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75"/>
          <c:w val="0.96"/>
          <c:h val="0.66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410</c:v>
                </c:pt>
                <c:pt idx="1">
                  <c:v>414</c:v>
                </c:pt>
                <c:pt idx="2">
                  <c:v>404</c:v>
                </c:pt>
                <c:pt idx="3">
                  <c:v>416</c:v>
                </c:pt>
                <c:pt idx="4">
                  <c:v>391</c:v>
                </c:pt>
                <c:pt idx="5">
                  <c:v>406</c:v>
                </c:pt>
                <c:pt idx="6">
                  <c:v>365</c:v>
                </c:pt>
                <c:pt idx="7">
                  <c:v>382</c:v>
                </c:pt>
                <c:pt idx="8">
                  <c:v>349</c:v>
                </c:pt>
                <c:pt idx="9">
                  <c:v>360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75</c:v>
                </c:pt>
                <c:pt idx="1">
                  <c:v>74</c:v>
                </c:pt>
                <c:pt idx="2">
                  <c:v>97</c:v>
                </c:pt>
                <c:pt idx="3">
                  <c:v>106</c:v>
                </c:pt>
                <c:pt idx="4">
                  <c:v>68</c:v>
                </c:pt>
                <c:pt idx="5">
                  <c:v>90</c:v>
                </c:pt>
                <c:pt idx="6">
                  <c:v>82</c:v>
                </c:pt>
                <c:pt idx="7">
                  <c:v>73</c:v>
                </c:pt>
                <c:pt idx="8">
                  <c:v>73</c:v>
                </c:pt>
                <c:pt idx="9">
                  <c:v>65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210</c:v>
                </c:pt>
                <c:pt idx="1">
                  <c:v>145</c:v>
                </c:pt>
                <c:pt idx="2">
                  <c:v>155</c:v>
                </c:pt>
                <c:pt idx="3">
                  <c:v>184</c:v>
                </c:pt>
                <c:pt idx="4">
                  <c:v>227</c:v>
                </c:pt>
                <c:pt idx="5">
                  <c:v>311</c:v>
                </c:pt>
                <c:pt idx="6">
                  <c:v>165</c:v>
                </c:pt>
                <c:pt idx="7">
                  <c:v>172</c:v>
                </c:pt>
                <c:pt idx="8">
                  <c:v>223</c:v>
                </c:pt>
                <c:pt idx="9">
                  <c:v>232</c:v>
                </c:pt>
              </c:numCache>
            </c:numRef>
          </c:val>
        </c:ser>
        <c:overlap val="100"/>
        <c:axId val="10305238"/>
        <c:axId val="25638279"/>
      </c:barChart>
      <c:catAx>
        <c:axId val="10305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5238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死者・負傷者の推移（平成９年～平成１８年）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6025"/>
          <c:w val="0.65525"/>
          <c:h val="0.7112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33</c:v>
                </c:pt>
                <c:pt idx="1">
                  <c:v>42</c:v>
                </c:pt>
                <c:pt idx="2">
                  <c:v>28</c:v>
                </c:pt>
                <c:pt idx="3">
                  <c:v>19</c:v>
                </c:pt>
                <c:pt idx="4">
                  <c:v>21</c:v>
                </c:pt>
                <c:pt idx="5">
                  <c:v>49</c:v>
                </c:pt>
                <c:pt idx="6">
                  <c:v>31</c:v>
                </c:pt>
                <c:pt idx="7">
                  <c:v>31</c:v>
                </c:pt>
                <c:pt idx="8">
                  <c:v>36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91</c:v>
                </c:pt>
                <c:pt idx="1">
                  <c:v>80</c:v>
                </c:pt>
                <c:pt idx="2">
                  <c:v>95</c:v>
                </c:pt>
                <c:pt idx="3">
                  <c:v>105</c:v>
                </c:pt>
                <c:pt idx="4">
                  <c:v>99</c:v>
                </c:pt>
                <c:pt idx="5">
                  <c:v>109</c:v>
                </c:pt>
                <c:pt idx="6">
                  <c:v>102</c:v>
                </c:pt>
                <c:pt idx="7">
                  <c:v>89</c:v>
                </c:pt>
                <c:pt idx="8">
                  <c:v>98</c:v>
                </c:pt>
                <c:pt idx="9">
                  <c:v>93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7920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"/>
          <c:y val="0.461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975"/>
          <c:w val="0.6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axId val="34041290"/>
        <c:axId val="37936155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1437</c:v>
                </c:pt>
                <c:pt idx="1">
                  <c:v>535</c:v>
                </c:pt>
                <c:pt idx="2">
                  <c:v>3111</c:v>
                </c:pt>
                <c:pt idx="3">
                  <c:v>994</c:v>
                </c:pt>
                <c:pt idx="4">
                  <c:v>2025</c:v>
                </c:pt>
                <c:pt idx="5">
                  <c:v>6591</c:v>
                </c:pt>
                <c:pt idx="6">
                  <c:v>1754</c:v>
                </c:pt>
                <c:pt idx="7">
                  <c:v>536</c:v>
                </c:pt>
                <c:pt idx="8">
                  <c:v>615</c:v>
                </c:pt>
                <c:pt idx="9">
                  <c:v>664</c:v>
                </c:pt>
              </c:numCache>
            </c:numRef>
          </c:val>
          <c:smooth val="0"/>
        </c:ser>
        <c:axId val="5881076"/>
        <c:axId val="5292968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6155"/>
        <c:crosses val="autoZero"/>
        <c:auto val="0"/>
        <c:lblOffset val="100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4041290"/>
        <c:crossesAt val="1"/>
        <c:crossBetween val="between"/>
        <c:dispUnits/>
      </c:valAx>
      <c:catAx>
        <c:axId val="5881076"/>
        <c:scaling>
          <c:orientation val="minMax"/>
        </c:scaling>
        <c:axPos val="b"/>
        <c:delete val="1"/>
        <c:majorTickMark val="in"/>
        <c:minorTickMark val="none"/>
        <c:tickLblPos val="nextTo"/>
        <c:crossAx val="52929685"/>
        <c:crosses val="autoZero"/>
        <c:auto val="0"/>
        <c:lblOffset val="100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810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37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月別林野火災発生件数（平成１６～１８年）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"/>
          <c:w val="0.73625"/>
          <c:h val="0.78925"/>
        </c:manualLayout>
      </c:layout>
      <c:lineChart>
        <c:grouping val="standard"/>
        <c:varyColors val="0"/>
        <c:ser>
          <c:idx val="0"/>
          <c:order val="0"/>
          <c:tx>
            <c:v>平成１８年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平成１７年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9!$AT$18:$AT$29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平成１６年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511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625"/>
          <c:y val="0.474"/>
          <c:w val="0.1155"/>
          <c:h val="0.11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2675"/>
          <c:w val="0.49175"/>
          <c:h val="0.6455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91</c:v>
                </c:pt>
                <c:pt idx="2">
                  <c:v>6</c:v>
                </c:pt>
                <c:pt idx="3">
                  <c:v>110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5875"/>
          <c:w val="0.16125"/>
          <c:h val="0.4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405"/>
          <c:h val="0.838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107</c:v>
                </c:pt>
                <c:pt idx="2">
                  <c:v>33</c:v>
                </c:pt>
                <c:pt idx="3">
                  <c:v>56</c:v>
                </c:pt>
                <c:pt idx="4">
                  <c:v>34</c:v>
                </c:pt>
                <c:pt idx="5">
                  <c:v>39</c:v>
                </c:pt>
                <c:pt idx="6">
                  <c:v>7</c:v>
                </c:pt>
                <c:pt idx="7">
                  <c:v>18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218</c:v>
                </c:pt>
                <c:pt idx="12">
                  <c:v>101</c:v>
                </c:pt>
              </c:numCache>
            </c:numRef>
          </c:val>
          <c:shape val="box"/>
        </c:ser>
        <c:overlap val="100"/>
        <c:shape val="box"/>
        <c:axId val="65252520"/>
        <c:axId val="50401769"/>
      </c:bar3D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252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275"/>
          <c:w val="0.912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strRef>
              <c:f>2!$S$3:$S$49</c:f>
              <c:strCache/>
            </c:strRef>
          </c:cat>
          <c:val>
            <c:numRef>
              <c:f>2!$T$3:$T$49</c:f>
              <c:numCache/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270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放火火災件数の推移（平成９～１８年）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575"/>
          <c:w val="0.82775"/>
          <c:h val="0.749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789</c:v>
                </c:pt>
                <c:pt idx="1">
                  <c:v>701</c:v>
                </c:pt>
                <c:pt idx="2">
                  <c:v>742</c:v>
                </c:pt>
                <c:pt idx="3">
                  <c:v>775</c:v>
                </c:pt>
                <c:pt idx="4">
                  <c:v>744</c:v>
                </c:pt>
                <c:pt idx="5">
                  <c:v>917</c:v>
                </c:pt>
                <c:pt idx="6">
                  <c:v>654</c:v>
                </c:pt>
                <c:pt idx="7">
                  <c:v>697</c:v>
                </c:pt>
                <c:pt idx="8">
                  <c:v>707</c:v>
                </c:pt>
                <c:pt idx="9">
                  <c:v>713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61</c:v>
                </c:pt>
                <c:pt idx="1">
                  <c:v>93</c:v>
                </c:pt>
                <c:pt idx="2">
                  <c:v>74</c:v>
                </c:pt>
                <c:pt idx="3">
                  <c:v>79</c:v>
                </c:pt>
                <c:pt idx="4">
                  <c:v>90</c:v>
                </c:pt>
                <c:pt idx="5">
                  <c:v>100</c:v>
                </c:pt>
                <c:pt idx="6">
                  <c:v>101</c:v>
                </c:pt>
                <c:pt idx="7">
                  <c:v>71</c:v>
                </c:pt>
                <c:pt idx="8">
                  <c:v>58</c:v>
                </c:pt>
                <c:pt idx="9">
                  <c:v>73</c:v>
                </c:pt>
              </c:numCache>
            </c:numRef>
          </c:val>
          <c:smooth val="0"/>
        </c:ser>
        <c:marker val="1"/>
        <c:axId val="50962738"/>
        <c:axId val="56011459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'20'!$B$6:$K$6</c:f>
              <c:numCache>
                <c:ptCount val="10"/>
                <c:pt idx="0">
                  <c:v>7.731305449936629</c:v>
                </c:pt>
                <c:pt idx="1">
                  <c:v>13.266761768901569</c:v>
                </c:pt>
                <c:pt idx="2">
                  <c:v>9.973045822102426</c:v>
                </c:pt>
                <c:pt idx="3">
                  <c:v>10.193548387096774</c:v>
                </c:pt>
                <c:pt idx="4">
                  <c:v>12.096774193548388</c:v>
                </c:pt>
                <c:pt idx="5">
                  <c:v>10.905125408942203</c:v>
                </c:pt>
                <c:pt idx="6">
                  <c:v>15.443425076452598</c:v>
                </c:pt>
                <c:pt idx="7">
                  <c:v>10.186513629842182</c:v>
                </c:pt>
                <c:pt idx="8">
                  <c:v>8.203677510608204</c:v>
                </c:pt>
                <c:pt idx="9">
                  <c:v>10.238429172510518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962738"/>
        <c:crossesAt val="1"/>
        <c:crossBetween val="between"/>
        <c:dispUnits/>
      </c:valAx>
      <c:catAx>
        <c:axId val="34341084"/>
        <c:scaling>
          <c:orientation val="minMax"/>
        </c:scaling>
        <c:axPos val="b"/>
        <c:delete val="1"/>
        <c:majorTickMark val="in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410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75"/>
          <c:y val="0.92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平成１８年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171"/>
          <c:w val="0.38075"/>
          <c:h val="0.6352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12</c:v>
                </c:pt>
                <c:pt idx="1">
                  <c:v>13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6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平成1８年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"/>
          <c:w val="0.955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CCFF"/>
              </a:solidFill>
            </c:spPr>
          </c:dPt>
          <c:dPt>
            <c:idx val="24"/>
            <c:invertIfNegative val="0"/>
            <c:spPr>
              <a:solidFill>
                <a:srgbClr val="CCCCFF"/>
              </a:solidFill>
            </c:spPr>
          </c:dPt>
          <c:dPt>
            <c:idx val="26"/>
            <c:invertIfNegative val="0"/>
            <c:spPr>
              <a:solidFill>
                <a:srgbClr val="CCCCFF"/>
              </a:solidFill>
            </c:spPr>
          </c:dPt>
          <c:dPt>
            <c:idx val="28"/>
            <c:invertIfNegative val="0"/>
            <c:spPr>
              <a:solidFill>
                <a:srgbClr val="CCCCFF"/>
              </a:solidFill>
            </c:spPr>
          </c:dPt>
          <c:dPt>
            <c:idx val="34"/>
            <c:invertIfNegative val="0"/>
            <c:spPr>
              <a:solidFill>
                <a:srgbClr val="CCCCFF"/>
              </a:solidFill>
            </c:spPr>
          </c:dPt>
          <c:dPt>
            <c:idx val="37"/>
            <c:invertIfNegative val="0"/>
            <c:spPr>
              <a:solidFill>
                <a:srgbClr val="CCCCFF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cat>
            <c:strRef>
              <c:f>3!$V$3:$V$49</c:f>
              <c:strCache/>
            </c:strRef>
          </c:cat>
          <c:val>
            <c:numRef>
              <c:f>3!$W$3:$W$49</c:f>
              <c:numCache/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48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75"/>
          <c:w val="0.90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CCCCFF"/>
              </a:solidFill>
            </c:spPr>
          </c:dPt>
          <c:dPt>
            <c:idx val="38"/>
            <c:invertIfNegative val="0"/>
            <c:spPr>
              <a:solidFill>
                <a:srgbClr val="CCCCFF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cat>
            <c:strRef>
              <c:f>4!$P$3:$P$49</c:f>
              <c:strCache/>
            </c:strRef>
          </c:cat>
          <c:val>
            <c:numRef>
              <c:f>4!$Q$3:$Q$49</c:f>
              <c:numCache/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14032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市町別出火率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125"/>
          <c:w val="0.979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6!$B$3:$B$24</c:f>
              <c:strCache/>
            </c:strRef>
          </c:cat>
          <c:val>
            <c:numRef>
              <c:f>6!$C$3:$C$24</c:f>
              <c:numCache/>
            </c:numRef>
          </c:val>
          <c:shape val="box"/>
        </c:ser>
        <c:shape val="box"/>
        <c:axId val="39528046"/>
        <c:axId val="20208095"/>
      </c:bar3D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80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75"/>
          <c:y val="0.1375"/>
          <c:w val="0.876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7!$A$3:$A$24</c:f>
              <c:strCache/>
            </c:strRef>
          </c:cat>
          <c:val>
            <c:numRef>
              <c:f>7!$B$3:$B$24</c:f>
              <c:numCache/>
            </c:numRef>
          </c:val>
          <c:shape val="box"/>
        </c:ser>
        <c:shape val="box"/>
        <c:axId val="47655128"/>
        <c:axId val="26242969"/>
      </c:bar3D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-0.3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51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17675"/>
          <c:w val="0.381"/>
          <c:h val="0.6957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5575"/>
          <c:w val="0.06725"/>
          <c:h val="0.18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5"/>
          <c:y val="0.2355"/>
          <c:w val="0.64975"/>
          <c:h val="0.59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6925"/>
          <c:w val="0.071"/>
          <c:h val="0.12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5675"/>
          <c:w val="0.6405"/>
          <c:h val="0.57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79"/>
          <c:w val="0.08425"/>
          <c:h val="0.1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0.25975</cdr:y>
    </cdr:from>
    <cdr:to>
      <cdr:x>0.60125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543050"/>
          <a:ext cx="30765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全国47都道府県中24番目に多く火災が発生した</a:t>
          </a:r>
        </a:p>
      </cdr:txBody>
    </cdr:sp>
  </cdr:relSizeAnchor>
  <cdr:relSizeAnchor xmlns:cdr="http://schemas.openxmlformats.org/drawingml/2006/chartDrawing">
    <cdr:from>
      <cdr:x>0.61375</cdr:x>
      <cdr:y>0.64725</cdr:y>
    </cdr:from>
    <cdr:to>
      <cdr:x>0.71525</cdr:x>
      <cdr:y>0.68225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3857625"/>
          <a:ext cx="971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山口県７１３件</a:t>
          </a:r>
        </a:p>
      </cdr:txBody>
    </cdr:sp>
  </cdr:relSizeAnchor>
  <cdr:relSizeAnchor xmlns:cdr="http://schemas.openxmlformats.org/drawingml/2006/chartDrawing">
    <cdr:from>
      <cdr:x>0.53175</cdr:x>
      <cdr:y>0.89325</cdr:y>
    </cdr:from>
    <cdr:to>
      <cdr:x>0.53175</cdr:x>
      <cdr:y>0.89325</cdr:y>
    </cdr:to>
    <cdr:sp>
      <cdr:nvSpPr>
        <cdr:cNvPr id="3" name="Line 3"/>
        <cdr:cNvSpPr>
          <a:spLocks/>
        </cdr:cNvSpPr>
      </cdr:nvSpPr>
      <cdr:spPr>
        <a:xfrm>
          <a:off x="50863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0.5655</cdr:x>
      <cdr:y>0.68575</cdr:y>
    </cdr:from>
    <cdr:to>
      <cdr:x>0.6165</cdr:x>
      <cdr:y>0.8125</cdr:y>
    </cdr:to>
    <cdr:sp>
      <cdr:nvSpPr>
        <cdr:cNvPr id="4" name="Line 4"/>
        <cdr:cNvSpPr>
          <a:spLocks/>
        </cdr:cNvSpPr>
      </cdr:nvSpPr>
      <cdr:spPr>
        <a:xfrm flipH="1">
          <a:off x="5410200" y="4086225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12</xdr:col>
      <xdr:colOff>666750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9525" y="4638675"/>
        <a:ext cx="10134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13</xdr:col>
      <xdr:colOff>666750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9525" y="446722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13</xdr:col>
      <xdr:colOff>676275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" y="1895475"/>
        <a:ext cx="95821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14</xdr:col>
      <xdr:colOff>19050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1724025"/>
        <a:ext cx="96012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13</xdr:col>
      <xdr:colOff>676275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9525" y="1885950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19050"/>
        <a:ext cx="9582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63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28575"/>
        <a:ext cx="95631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9525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9050" y="8582025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13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955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0.086</cdr:y>
    </cdr:from>
    <cdr:to>
      <cdr:x>0.73675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143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0.17</cdr:y>
    </cdr:from>
    <cdr:to>
      <cdr:x>0.951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1009650"/>
          <a:ext cx="1019175" cy="428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建物火災件数
合計３６０件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0.44875</cdr:x>
      <cdr:y>0.196</cdr:y>
    </cdr:from>
    <cdr:to>
      <cdr:x>0.71275</cdr:x>
      <cdr:y>0.236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16205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0.33475</cdr:x>
      <cdr:y>0.389</cdr:y>
    </cdr:from>
    <cdr:to>
      <cdr:x>0.43525</cdr:x>
      <cdr:y>0.42425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2314575"/>
          <a:ext cx="952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山口県４．７６</a:t>
          </a:r>
        </a:p>
      </cdr:txBody>
    </cdr:sp>
  </cdr:relSizeAnchor>
  <cdr:relSizeAnchor xmlns:cdr="http://schemas.openxmlformats.org/drawingml/2006/chartDrawing">
    <cdr:from>
      <cdr:x>0.298</cdr:x>
      <cdr:y>0.42525</cdr:y>
    </cdr:from>
    <cdr:to>
      <cdr:x>0.334</cdr:x>
      <cdr:y>0.527</cdr:y>
    </cdr:to>
    <cdr:sp>
      <cdr:nvSpPr>
        <cdr:cNvPr id="3" name="Line 3"/>
        <cdr:cNvSpPr>
          <a:spLocks/>
        </cdr:cNvSpPr>
      </cdr:nvSpPr>
      <cdr:spPr>
        <a:xfrm flipH="1">
          <a:off x="2819400" y="2533650"/>
          <a:ext cx="342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14</xdr:col>
      <xdr:colOff>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19050" y="8591550"/>
        <a:ext cx="9486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0.24375</cdr:y>
    </cdr:from>
    <cdr:to>
      <cdr:x>0.63775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457325"/>
          <a:ext cx="2600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全国４７都道府県中多い方から４１番目</a:t>
          </a:r>
        </a:p>
      </cdr:txBody>
    </cdr:sp>
  </cdr:relSizeAnchor>
  <cdr:relSizeAnchor xmlns:cdr="http://schemas.openxmlformats.org/drawingml/2006/chartDrawing">
    <cdr:from>
      <cdr:x>0.70725</cdr:x>
      <cdr:y>0.62</cdr:y>
    </cdr:from>
    <cdr:to>
      <cdr:x>0.78475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0522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山口県１６人</a:t>
          </a:r>
        </a:p>
      </cdr:txBody>
    </cdr:sp>
  </cdr:relSizeAnchor>
  <cdr:relSizeAnchor xmlns:cdr="http://schemas.openxmlformats.org/drawingml/2006/chartDrawing">
    <cdr:from>
      <cdr:x>0.798</cdr:x>
      <cdr:y>0.6585</cdr:y>
    </cdr:from>
    <cdr:to>
      <cdr:x>0.86675</cdr:x>
      <cdr:y>0.7975</cdr:y>
    </cdr:to>
    <cdr:sp>
      <cdr:nvSpPr>
        <cdr:cNvPr id="3" name="Line 4"/>
        <cdr:cNvSpPr>
          <a:spLocks/>
        </cdr:cNvSpPr>
      </cdr:nvSpPr>
      <cdr:spPr>
        <a:xfrm>
          <a:off x="7648575" y="3933825"/>
          <a:ext cx="657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9525</xdr:rowOff>
    </xdr:from>
    <xdr:to>
      <xdr:col>14</xdr:col>
      <xdr:colOff>0</xdr:colOff>
      <xdr:row>84</xdr:row>
      <xdr:rowOff>161925</xdr:rowOff>
    </xdr:to>
    <xdr:graphicFrame>
      <xdr:nvGraphicFramePr>
        <xdr:cNvPr id="1" name="Chart 1"/>
        <xdr:cNvGraphicFramePr/>
      </xdr:nvGraphicFramePr>
      <xdr:xfrm>
        <a:off x="9525" y="85820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0.19325</cdr:y>
    </cdr:from>
    <cdr:to>
      <cdr:x>0.597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1828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0.75725</cdr:x>
      <cdr:y>0.52625</cdr:y>
    </cdr:from>
    <cdr:to>
      <cdr:x>0.814</cdr:x>
      <cdr:y>0.55175</cdr:y>
    </cdr:to>
    <cdr:sp>
      <cdr:nvSpPr>
        <cdr:cNvPr id="2" name="TextBox 3"/>
        <cdr:cNvSpPr txBox="1">
          <a:spLocks noChangeArrowheads="1"/>
        </cdr:cNvSpPr>
      </cdr:nvSpPr>
      <cdr:spPr>
        <a:xfrm>
          <a:off x="7248525" y="3143250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山口県1.07</a:t>
          </a:r>
        </a:p>
      </cdr:txBody>
    </cdr:sp>
  </cdr:relSizeAnchor>
  <cdr:relSizeAnchor xmlns:cdr="http://schemas.openxmlformats.org/drawingml/2006/chartDrawing">
    <cdr:from>
      <cdr:x>0.8415</cdr:x>
      <cdr:y>0.568</cdr:y>
    </cdr:from>
    <cdr:to>
      <cdr:x>0.899</cdr:x>
      <cdr:y>0.675</cdr:y>
    </cdr:to>
    <cdr:sp>
      <cdr:nvSpPr>
        <cdr:cNvPr id="3" name="Line 4"/>
        <cdr:cNvSpPr>
          <a:spLocks/>
        </cdr:cNvSpPr>
      </cdr:nvSpPr>
      <cdr:spPr>
        <a:xfrm>
          <a:off x="8048625" y="3390900"/>
          <a:ext cx="552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13</xdr:col>
      <xdr:colOff>676275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9050" y="859155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0.19475</cdr:y>
    </cdr:from>
    <cdr:to>
      <cdr:x>0.656</cdr:x>
      <cdr:y>0.23425</cdr:y>
    </cdr:to>
    <cdr:sp>
      <cdr:nvSpPr>
        <cdr:cNvPr id="1" name="Rectangle 1"/>
        <cdr:cNvSpPr>
          <a:spLocks/>
        </cdr:cNvSpPr>
      </cdr:nvSpPr>
      <cdr:spPr>
        <a:xfrm>
          <a:off x="3609975" y="1162050"/>
          <a:ext cx="3028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 口 １ 万 人 当 た り 件 数 </a:t>
          </a:r>
        </a:p>
      </cdr:txBody>
    </cdr:sp>
  </cdr:relSizeAnchor>
  <cdr:relSizeAnchor xmlns:cdr="http://schemas.openxmlformats.org/drawingml/2006/chartDrawing">
    <cdr:from>
      <cdr:x>0.13475</cdr:x>
      <cdr:y>0.5105</cdr:y>
    </cdr:from>
    <cdr:to>
      <cdr:x>0.86475</cdr:x>
      <cdr:y>0.5105</cdr:y>
    </cdr:to>
    <cdr:sp>
      <cdr:nvSpPr>
        <cdr:cNvPr id="2" name="Line 2"/>
        <cdr:cNvSpPr>
          <a:spLocks/>
        </cdr:cNvSpPr>
      </cdr:nvSpPr>
      <cdr:spPr>
        <a:xfrm flipV="1">
          <a:off x="1362075" y="305752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0.47775</cdr:y>
    </cdr:from>
    <cdr:to>
      <cdr:x>0.90775</cdr:x>
      <cdr:y>0.52325</cdr:y>
    </cdr:to>
    <cdr:sp>
      <cdr:nvSpPr>
        <cdr:cNvPr id="3" name="Rectangle 3"/>
        <cdr:cNvSpPr>
          <a:spLocks/>
        </cdr:cNvSpPr>
      </cdr:nvSpPr>
      <cdr:spPr>
        <a:xfrm>
          <a:off x="8343900" y="2857500"/>
          <a:ext cx="857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6.09（平均）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327</v>
      </c>
      <c r="B1" s="700"/>
      <c r="C1" s="700"/>
      <c r="D1" s="700"/>
    </row>
    <row r="2" spans="1:4" s="13" customFormat="1" ht="14.25" customHeight="1">
      <c r="A2" s="14" t="s">
        <v>323</v>
      </c>
      <c r="B2" s="14" t="s">
        <v>328</v>
      </c>
      <c r="C2" s="14" t="s">
        <v>325</v>
      </c>
      <c r="D2" s="14" t="s">
        <v>326</v>
      </c>
    </row>
    <row r="3" spans="1:4" s="13" customFormat="1" ht="14.25" customHeight="1">
      <c r="A3" s="54">
        <v>1</v>
      </c>
      <c r="B3" s="54" t="s">
        <v>607</v>
      </c>
      <c r="C3" s="55"/>
      <c r="D3" s="55" t="s">
        <v>329</v>
      </c>
    </row>
    <row r="4" spans="1:4" s="13" customFormat="1" ht="14.25" customHeight="1">
      <c r="A4" s="13">
        <v>2</v>
      </c>
      <c r="B4" s="13" t="s">
        <v>608</v>
      </c>
      <c r="C4" s="14"/>
      <c r="D4" s="14" t="s">
        <v>329</v>
      </c>
    </row>
    <row r="5" spans="1:4" s="13" customFormat="1" ht="14.25" customHeight="1">
      <c r="A5" s="54">
        <v>3</v>
      </c>
      <c r="B5" s="54" t="s">
        <v>609</v>
      </c>
      <c r="C5" s="55"/>
      <c r="D5" s="55" t="s">
        <v>329</v>
      </c>
    </row>
    <row r="6" spans="1:4" s="13" customFormat="1" ht="14.25" customHeight="1">
      <c r="A6" s="13">
        <v>4</v>
      </c>
      <c r="B6" s="13" t="s">
        <v>610</v>
      </c>
      <c r="C6" s="14"/>
      <c r="D6" s="14" t="s">
        <v>329</v>
      </c>
    </row>
    <row r="7" spans="1:4" s="13" customFormat="1" ht="14.25" customHeight="1">
      <c r="A7" s="54">
        <v>5</v>
      </c>
      <c r="B7" s="54" t="s">
        <v>380</v>
      </c>
      <c r="C7" s="55" t="s">
        <v>329</v>
      </c>
      <c r="D7" s="55"/>
    </row>
    <row r="8" spans="1:4" s="13" customFormat="1" ht="14.25" customHeight="1">
      <c r="A8" s="13">
        <v>6</v>
      </c>
      <c r="B8" s="13" t="s">
        <v>698</v>
      </c>
      <c r="C8" s="14"/>
      <c r="D8" s="14" t="s">
        <v>329</v>
      </c>
    </row>
    <row r="9" spans="1:4" s="13" customFormat="1" ht="14.25" customHeight="1">
      <c r="A9" s="54">
        <v>7</v>
      </c>
      <c r="B9" s="54" t="s">
        <v>699</v>
      </c>
      <c r="C9" s="55"/>
      <c r="D9" s="55" t="s">
        <v>329</v>
      </c>
    </row>
    <row r="10" spans="1:4" s="13" customFormat="1" ht="14.25" customHeight="1">
      <c r="A10" s="13">
        <v>8</v>
      </c>
      <c r="B10" s="13" t="s">
        <v>611</v>
      </c>
      <c r="C10" s="14" t="s">
        <v>329</v>
      </c>
      <c r="D10" s="14"/>
    </row>
    <row r="11" spans="1:4" s="13" customFormat="1" ht="14.25" customHeight="1">
      <c r="A11" s="54">
        <v>9</v>
      </c>
      <c r="B11" s="54" t="s">
        <v>382</v>
      </c>
      <c r="C11" s="55" t="s">
        <v>329</v>
      </c>
      <c r="D11" s="55"/>
    </row>
    <row r="12" spans="1:4" s="13" customFormat="1" ht="14.25" customHeight="1">
      <c r="A12" s="13">
        <v>10</v>
      </c>
      <c r="B12" s="13" t="s">
        <v>348</v>
      </c>
      <c r="C12" s="14" t="s">
        <v>329</v>
      </c>
      <c r="D12" s="14"/>
    </row>
    <row r="13" spans="1:4" s="13" customFormat="1" ht="14.25" customHeight="1">
      <c r="A13" s="54">
        <v>11</v>
      </c>
      <c r="B13" s="54" t="s">
        <v>324</v>
      </c>
      <c r="C13" s="55" t="s">
        <v>329</v>
      </c>
      <c r="D13" s="55"/>
    </row>
    <row r="14" spans="1:4" s="13" customFormat="1" ht="14.25" customHeight="1">
      <c r="A14" s="13">
        <v>12</v>
      </c>
      <c r="B14" s="13" t="s">
        <v>377</v>
      </c>
      <c r="C14" s="14" t="s">
        <v>329</v>
      </c>
      <c r="D14" s="14"/>
    </row>
    <row r="15" spans="1:4" s="13" customFormat="1" ht="14.25" customHeight="1">
      <c r="A15" s="54">
        <v>13</v>
      </c>
      <c r="B15" s="54" t="s">
        <v>378</v>
      </c>
      <c r="C15" s="55" t="s">
        <v>329</v>
      </c>
      <c r="D15" s="55"/>
    </row>
    <row r="16" spans="1:4" s="13" customFormat="1" ht="14.25" customHeight="1">
      <c r="A16" s="13">
        <v>14</v>
      </c>
      <c r="B16" s="13" t="s">
        <v>612</v>
      </c>
      <c r="C16" s="14" t="s">
        <v>329</v>
      </c>
      <c r="D16" s="14"/>
    </row>
    <row r="17" spans="1:4" s="13" customFormat="1" ht="14.25" customHeight="1">
      <c r="A17" s="54">
        <v>15</v>
      </c>
      <c r="B17" s="54" t="s">
        <v>613</v>
      </c>
      <c r="C17" s="55" t="s">
        <v>329</v>
      </c>
      <c r="D17" s="55"/>
    </row>
    <row r="18" spans="1:4" s="13" customFormat="1" ht="14.25" customHeight="1">
      <c r="A18" s="13">
        <v>16</v>
      </c>
      <c r="B18" s="13" t="s">
        <v>614</v>
      </c>
      <c r="C18" s="14" t="s">
        <v>329</v>
      </c>
      <c r="D18" s="14"/>
    </row>
    <row r="19" spans="1:4" s="13" customFormat="1" ht="14.25" customHeight="1">
      <c r="A19" s="54">
        <v>17</v>
      </c>
      <c r="B19" s="54" t="s">
        <v>615</v>
      </c>
      <c r="C19" s="55" t="s">
        <v>329</v>
      </c>
      <c r="D19" s="55"/>
    </row>
    <row r="20" spans="1:4" s="13" customFormat="1" ht="14.25" customHeight="1">
      <c r="A20" s="13">
        <v>18</v>
      </c>
      <c r="B20" s="56" t="s">
        <v>379</v>
      </c>
      <c r="C20" s="57" t="s">
        <v>329</v>
      </c>
      <c r="D20" s="57"/>
    </row>
    <row r="21" spans="1:4" s="13" customFormat="1" ht="14.25" customHeight="1">
      <c r="A21" s="54">
        <v>19</v>
      </c>
      <c r="B21" s="54" t="s">
        <v>693</v>
      </c>
      <c r="C21" s="55" t="s">
        <v>329</v>
      </c>
      <c r="D21" s="55"/>
    </row>
    <row r="22" spans="1:4" s="13" customFormat="1" ht="14.25" customHeight="1">
      <c r="A22" s="13">
        <v>20</v>
      </c>
      <c r="B22" s="13" t="s">
        <v>694</v>
      </c>
      <c r="C22" s="14" t="s">
        <v>329</v>
      </c>
      <c r="D22" s="14"/>
    </row>
    <row r="23" spans="1:4" s="13" customFormat="1" ht="14.25" customHeight="1">
      <c r="A23" s="54">
        <v>21</v>
      </c>
      <c r="B23" s="54" t="s">
        <v>616</v>
      </c>
      <c r="C23" s="55"/>
      <c r="D23" s="55" t="s">
        <v>352</v>
      </c>
    </row>
    <row r="24" spans="1:4" s="13" customFormat="1" ht="14.25" customHeight="1">
      <c r="A24" s="13">
        <v>22</v>
      </c>
      <c r="B24" s="13" t="s">
        <v>617</v>
      </c>
      <c r="C24" s="14"/>
      <c r="D24" s="14" t="s">
        <v>352</v>
      </c>
    </row>
    <row r="25" spans="1:4" s="13" customFormat="1" ht="14.25" customHeight="1">
      <c r="A25" s="54">
        <v>23</v>
      </c>
      <c r="B25" s="54" t="s">
        <v>618</v>
      </c>
      <c r="C25" s="55"/>
      <c r="D25" s="55" t="s">
        <v>352</v>
      </c>
    </row>
    <row r="26" spans="1:4" s="13" customFormat="1" ht="14.25" customHeight="1">
      <c r="A26" s="13">
        <v>24</v>
      </c>
      <c r="B26" s="56" t="s">
        <v>0</v>
      </c>
      <c r="C26" s="57"/>
      <c r="D26" s="57" t="s">
        <v>1</v>
      </c>
    </row>
    <row r="27" spans="1:4" s="13" customFormat="1" ht="14.25" customHeight="1">
      <c r="A27" s="54">
        <v>25</v>
      </c>
      <c r="B27" s="54" t="s">
        <v>624</v>
      </c>
      <c r="C27" s="55"/>
      <c r="D27" s="55" t="s">
        <v>2</v>
      </c>
    </row>
    <row r="28" spans="1:4" s="13" customFormat="1" ht="14.25" customHeight="1">
      <c r="A28" s="56">
        <v>26</v>
      </c>
      <c r="B28" s="56" t="s">
        <v>623</v>
      </c>
      <c r="C28" s="57"/>
      <c r="D28" s="57" t="s">
        <v>1</v>
      </c>
    </row>
    <row r="29" spans="1:4" s="13" customFormat="1" ht="14.25" customHeight="1">
      <c r="A29" s="54">
        <v>27</v>
      </c>
      <c r="B29" s="54" t="s">
        <v>622</v>
      </c>
      <c r="C29" s="55"/>
      <c r="D29" s="55" t="s">
        <v>2</v>
      </c>
    </row>
    <row r="30" spans="1:4" s="13" customFormat="1" ht="14.25" customHeight="1">
      <c r="A30" s="56">
        <v>28</v>
      </c>
      <c r="B30" s="56" t="s">
        <v>3</v>
      </c>
      <c r="C30" s="56"/>
      <c r="D30" s="57" t="s">
        <v>1</v>
      </c>
    </row>
    <row r="31" spans="1:4" s="13" customFormat="1" ht="14.25" customHeight="1">
      <c r="A31" s="54">
        <v>29</v>
      </c>
      <c r="B31" s="54" t="s">
        <v>4</v>
      </c>
      <c r="C31" s="54"/>
      <c r="D31" s="55" t="s">
        <v>2</v>
      </c>
    </row>
    <row r="32" spans="1:4" s="13" customFormat="1" ht="14.25" customHeight="1">
      <c r="A32" s="56">
        <v>30</v>
      </c>
      <c r="B32" s="56" t="s">
        <v>5</v>
      </c>
      <c r="C32" s="56"/>
      <c r="D32" s="57" t="s">
        <v>1</v>
      </c>
    </row>
    <row r="33" spans="1:4" s="13" customFormat="1" ht="13.5">
      <c r="A33" s="54">
        <v>31</v>
      </c>
      <c r="B33" s="54" t="s">
        <v>6</v>
      </c>
      <c r="C33" s="54"/>
      <c r="D33" s="55" t="s">
        <v>2</v>
      </c>
    </row>
    <row r="34" spans="1:4" s="13" customFormat="1" ht="13.5">
      <c r="A34" s="56">
        <v>32</v>
      </c>
      <c r="B34" s="56" t="s">
        <v>621</v>
      </c>
      <c r="C34" s="56"/>
      <c r="D34" s="57" t="s">
        <v>1</v>
      </c>
    </row>
    <row r="35" spans="1:4" s="13" customFormat="1" ht="13.5">
      <c r="A35" s="54">
        <v>33</v>
      </c>
      <c r="B35" s="54" t="s">
        <v>620</v>
      </c>
      <c r="C35" s="54"/>
      <c r="D35" s="55" t="s">
        <v>2</v>
      </c>
    </row>
    <row r="36" spans="1:4" s="13" customFormat="1" ht="13.5">
      <c r="A36" s="56">
        <v>34</v>
      </c>
      <c r="B36" s="56" t="s">
        <v>381</v>
      </c>
      <c r="C36" s="56"/>
      <c r="D36" s="57" t="s">
        <v>1</v>
      </c>
    </row>
    <row r="37" spans="1:4" s="13" customFormat="1" ht="13.5">
      <c r="A37" s="54">
        <v>35</v>
      </c>
      <c r="B37" s="54" t="s">
        <v>619</v>
      </c>
      <c r="C37" s="54"/>
      <c r="D37" s="55" t="s">
        <v>2</v>
      </c>
    </row>
    <row r="38" spans="1:4" s="13" customFormat="1" ht="13.5">
      <c r="A38" s="56"/>
      <c r="B38" s="56"/>
      <c r="C38" s="56"/>
      <c r="D38" s="56"/>
    </row>
    <row r="39" spans="1:4" s="13" customFormat="1" ht="13.5">
      <c r="A39" s="56"/>
      <c r="B39" s="56"/>
      <c r="C39" s="56"/>
      <c r="D39" s="56"/>
    </row>
    <row r="40" spans="1:4" s="13" customFormat="1" ht="13.5">
      <c r="A40" s="56"/>
      <c r="B40" s="56"/>
      <c r="C40" s="56"/>
      <c r="D40" s="56"/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0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AG24" sqref="AG24"/>
    </sheetView>
  </sheetViews>
  <sheetFormatPr defaultColWidth="9.00390625" defaultRowHeight="13.5"/>
  <cols>
    <col min="1" max="1" width="3.75390625" style="1" customWidth="1"/>
    <col min="2" max="2" width="7.625" style="1" customWidth="1"/>
    <col min="3" max="17" width="4.875" style="66" customWidth="1"/>
    <col min="18" max="18" width="5.50390625" style="66" customWidth="1"/>
    <col min="19" max="20" width="4.625" style="66" customWidth="1"/>
    <col min="21" max="22" width="4.875" style="66" customWidth="1"/>
    <col min="23" max="26" width="4.625" style="66" customWidth="1"/>
    <col min="27" max="28" width="7.625" style="66" customWidth="1"/>
    <col min="29" max="31" width="8.625" style="66" customWidth="1"/>
    <col min="32" max="37" width="7.25390625" style="66" customWidth="1"/>
    <col min="38" max="38" width="9.75390625" style="66" customWidth="1"/>
    <col min="39" max="43" width="9.00390625" style="66" customWidth="1"/>
    <col min="44" max="16384" width="9.00390625" style="1" customWidth="1"/>
  </cols>
  <sheetData>
    <row r="1" spans="22:23" ht="19.5" customHeight="1">
      <c r="V1" s="102" t="s">
        <v>332</v>
      </c>
      <c r="W1" s="103" t="s">
        <v>128</v>
      </c>
    </row>
    <row r="2" spans="33:38" ht="19.5" customHeight="1" thickBot="1">
      <c r="AG2" s="162"/>
      <c r="AH2" s="162"/>
      <c r="AI2" s="162"/>
      <c r="AJ2" s="162"/>
      <c r="AK2" s="162"/>
      <c r="AL2" s="162"/>
    </row>
    <row r="3" spans="1:38" ht="42" customHeight="1">
      <c r="A3" s="773"/>
      <c r="B3" s="774"/>
      <c r="C3" s="779" t="s">
        <v>129</v>
      </c>
      <c r="D3" s="780"/>
      <c r="E3" s="780"/>
      <c r="F3" s="780"/>
      <c r="G3" s="780"/>
      <c r="H3" s="780"/>
      <c r="I3" s="781"/>
      <c r="J3" s="768" t="s">
        <v>130</v>
      </c>
      <c r="K3" s="780"/>
      <c r="L3" s="780"/>
      <c r="M3" s="769"/>
      <c r="N3" s="765" t="s">
        <v>131</v>
      </c>
      <c r="O3" s="766"/>
      <c r="P3" s="766"/>
      <c r="Q3" s="767"/>
      <c r="R3" s="762" t="s">
        <v>119</v>
      </c>
      <c r="S3" s="765" t="s">
        <v>132</v>
      </c>
      <c r="T3" s="766"/>
      <c r="U3" s="766"/>
      <c r="V3" s="767"/>
      <c r="W3" s="765" t="s">
        <v>133</v>
      </c>
      <c r="X3" s="766"/>
      <c r="Y3" s="766"/>
      <c r="Z3" s="767"/>
      <c r="AA3" s="768" t="s">
        <v>134</v>
      </c>
      <c r="AB3" s="769"/>
      <c r="AC3" s="796" t="s">
        <v>135</v>
      </c>
      <c r="AD3" s="797"/>
      <c r="AE3" s="797"/>
      <c r="AF3" s="797"/>
      <c r="AG3" s="797"/>
      <c r="AH3" s="797"/>
      <c r="AI3" s="797"/>
      <c r="AJ3" s="798"/>
      <c r="AK3" s="798"/>
      <c r="AL3" s="799"/>
    </row>
    <row r="4" spans="1:38" ht="27" customHeight="1">
      <c r="A4" s="775"/>
      <c r="B4" s="776"/>
      <c r="C4" s="800" t="s">
        <v>106</v>
      </c>
      <c r="D4" s="788" t="s">
        <v>107</v>
      </c>
      <c r="E4" s="788" t="s">
        <v>108</v>
      </c>
      <c r="F4" s="788" t="s">
        <v>109</v>
      </c>
      <c r="G4" s="788" t="s">
        <v>110</v>
      </c>
      <c r="H4" s="788" t="s">
        <v>111</v>
      </c>
      <c r="I4" s="784" t="s">
        <v>136</v>
      </c>
      <c r="J4" s="794" t="s">
        <v>114</v>
      </c>
      <c r="K4" s="771" t="s">
        <v>115</v>
      </c>
      <c r="L4" s="782" t="s">
        <v>137</v>
      </c>
      <c r="M4" s="784" t="s">
        <v>136</v>
      </c>
      <c r="N4" s="753" t="s">
        <v>138</v>
      </c>
      <c r="O4" s="771" t="s">
        <v>139</v>
      </c>
      <c r="P4" s="771" t="s">
        <v>140</v>
      </c>
      <c r="Q4" s="786" t="s">
        <v>136</v>
      </c>
      <c r="R4" s="763"/>
      <c r="S4" s="753" t="s">
        <v>141</v>
      </c>
      <c r="T4" s="771" t="s">
        <v>142</v>
      </c>
      <c r="U4" s="771" t="s">
        <v>111</v>
      </c>
      <c r="V4" s="786" t="s">
        <v>136</v>
      </c>
      <c r="W4" s="753" t="s">
        <v>141</v>
      </c>
      <c r="X4" s="771" t="s">
        <v>142</v>
      </c>
      <c r="Y4" s="771" t="s">
        <v>111</v>
      </c>
      <c r="Z4" s="786" t="s">
        <v>136</v>
      </c>
      <c r="AA4" s="790" t="s">
        <v>143</v>
      </c>
      <c r="AB4" s="792" t="s">
        <v>144</v>
      </c>
      <c r="AC4" s="814" t="s">
        <v>145</v>
      </c>
      <c r="AD4" s="815"/>
      <c r="AE4" s="815"/>
      <c r="AF4" s="771" t="s">
        <v>146</v>
      </c>
      <c r="AG4" s="788" t="s">
        <v>147</v>
      </c>
      <c r="AH4" s="788" t="s">
        <v>148</v>
      </c>
      <c r="AI4" s="788" t="s">
        <v>149</v>
      </c>
      <c r="AJ4" s="771" t="s">
        <v>150</v>
      </c>
      <c r="AK4" s="771" t="s">
        <v>344</v>
      </c>
      <c r="AL4" s="784" t="s">
        <v>136</v>
      </c>
    </row>
    <row r="5" spans="1:38" ht="56.25" customHeight="1" thickBot="1">
      <c r="A5" s="777"/>
      <c r="B5" s="778"/>
      <c r="C5" s="801"/>
      <c r="D5" s="789"/>
      <c r="E5" s="789"/>
      <c r="F5" s="789"/>
      <c r="G5" s="789"/>
      <c r="H5" s="789"/>
      <c r="I5" s="785"/>
      <c r="J5" s="795"/>
      <c r="K5" s="772"/>
      <c r="L5" s="783"/>
      <c r="M5" s="785"/>
      <c r="N5" s="770"/>
      <c r="O5" s="772"/>
      <c r="P5" s="772"/>
      <c r="Q5" s="787"/>
      <c r="R5" s="764"/>
      <c r="S5" s="770"/>
      <c r="T5" s="772"/>
      <c r="U5" s="772"/>
      <c r="V5" s="787"/>
      <c r="W5" s="770"/>
      <c r="X5" s="772"/>
      <c r="Y5" s="772"/>
      <c r="Z5" s="787"/>
      <c r="AA5" s="791"/>
      <c r="AB5" s="793"/>
      <c r="AC5" s="94" t="s">
        <v>106</v>
      </c>
      <c r="AD5" s="92" t="s">
        <v>151</v>
      </c>
      <c r="AE5" s="92" t="s">
        <v>136</v>
      </c>
      <c r="AF5" s="772"/>
      <c r="AG5" s="789"/>
      <c r="AH5" s="789"/>
      <c r="AI5" s="789"/>
      <c r="AJ5" s="772"/>
      <c r="AK5" s="772"/>
      <c r="AL5" s="785"/>
    </row>
    <row r="6" spans="1:43" s="5" customFormat="1" ht="33.75" customHeight="1">
      <c r="A6" s="812" t="s">
        <v>152</v>
      </c>
      <c r="B6" s="813"/>
      <c r="C6" s="67">
        <v>427</v>
      </c>
      <c r="D6" s="68">
        <v>91</v>
      </c>
      <c r="E6" s="68">
        <v>78</v>
      </c>
      <c r="F6" s="68">
        <v>5</v>
      </c>
      <c r="G6" s="68">
        <v>0</v>
      </c>
      <c r="H6" s="68">
        <v>209</v>
      </c>
      <c r="I6" s="69">
        <f aca="true" t="shared" si="0" ref="I6:I14">SUM(C6:H6)</f>
        <v>810</v>
      </c>
      <c r="J6" s="84">
        <v>177</v>
      </c>
      <c r="K6" s="68">
        <v>61</v>
      </c>
      <c r="L6" s="68">
        <v>353</v>
      </c>
      <c r="M6" s="85">
        <f aca="true" t="shared" si="1" ref="M6:M14">SUM(J6:L6)</f>
        <v>591</v>
      </c>
      <c r="N6" s="67">
        <v>125</v>
      </c>
      <c r="O6" s="68">
        <v>47</v>
      </c>
      <c r="P6" s="68">
        <v>212</v>
      </c>
      <c r="Q6" s="69">
        <f aca="true" t="shared" si="2" ref="Q6:Q14">SUM(N6:P6)</f>
        <v>384</v>
      </c>
      <c r="R6" s="98">
        <v>1075</v>
      </c>
      <c r="S6" s="67">
        <v>0</v>
      </c>
      <c r="T6" s="68">
        <v>0</v>
      </c>
      <c r="U6" s="68">
        <v>18</v>
      </c>
      <c r="V6" s="69">
        <f aca="true" t="shared" si="3" ref="V6:V14">SUM(S6:U6)</f>
        <v>18</v>
      </c>
      <c r="W6" s="67">
        <v>0</v>
      </c>
      <c r="X6" s="68">
        <v>1</v>
      </c>
      <c r="Y6" s="68">
        <v>95</v>
      </c>
      <c r="Z6" s="69">
        <f aca="true" t="shared" si="4" ref="Z6:Z14">SUM(W6:Y6)</f>
        <v>96</v>
      </c>
      <c r="AA6" s="148">
        <v>25623</v>
      </c>
      <c r="AB6" s="149">
        <v>2232</v>
      </c>
      <c r="AC6" s="67">
        <v>1216189</v>
      </c>
      <c r="AD6" s="68">
        <v>571898</v>
      </c>
      <c r="AE6" s="68">
        <f aca="true" t="shared" si="5" ref="AE6:AE14">SUM(AC6:AD6)</f>
        <v>1788087</v>
      </c>
      <c r="AF6" s="68">
        <v>10501</v>
      </c>
      <c r="AG6" s="68">
        <v>103380</v>
      </c>
      <c r="AH6" s="68">
        <v>6624</v>
      </c>
      <c r="AI6" s="68">
        <v>0</v>
      </c>
      <c r="AJ6" s="68">
        <v>3153</v>
      </c>
      <c r="AK6" s="85">
        <v>0</v>
      </c>
      <c r="AL6" s="69">
        <f aca="true" t="shared" si="6" ref="AL6:AL14">SUM(AE6:AK6)</f>
        <v>1911745</v>
      </c>
      <c r="AM6" s="95"/>
      <c r="AN6" s="95"/>
      <c r="AO6" s="95"/>
      <c r="AP6" s="95"/>
      <c r="AQ6" s="95"/>
    </row>
    <row r="7" spans="1:43" s="5" customFormat="1" ht="33.75" customHeight="1">
      <c r="A7" s="805" t="s">
        <v>153</v>
      </c>
      <c r="B7" s="806"/>
      <c r="C7" s="67">
        <v>410</v>
      </c>
      <c r="D7" s="68">
        <v>94</v>
      </c>
      <c r="E7" s="68">
        <v>75</v>
      </c>
      <c r="F7" s="68">
        <v>0</v>
      </c>
      <c r="G7" s="68">
        <v>0</v>
      </c>
      <c r="H7" s="68">
        <v>210</v>
      </c>
      <c r="I7" s="69">
        <f t="shared" si="0"/>
        <v>789</v>
      </c>
      <c r="J7" s="84">
        <v>198</v>
      </c>
      <c r="K7" s="68">
        <v>56</v>
      </c>
      <c r="L7" s="68">
        <v>362</v>
      </c>
      <c r="M7" s="85">
        <f t="shared" si="1"/>
        <v>616</v>
      </c>
      <c r="N7" s="67">
        <v>130</v>
      </c>
      <c r="O7" s="68">
        <v>40</v>
      </c>
      <c r="P7" s="68">
        <v>244</v>
      </c>
      <c r="Q7" s="69">
        <f t="shared" si="2"/>
        <v>414</v>
      </c>
      <c r="R7" s="98">
        <v>1082</v>
      </c>
      <c r="S7" s="67">
        <v>0</v>
      </c>
      <c r="T7" s="68">
        <v>0</v>
      </c>
      <c r="U7" s="68">
        <v>33</v>
      </c>
      <c r="V7" s="69">
        <f t="shared" si="3"/>
        <v>33</v>
      </c>
      <c r="W7" s="67">
        <v>6</v>
      </c>
      <c r="X7" s="68">
        <v>6</v>
      </c>
      <c r="Y7" s="68">
        <v>79</v>
      </c>
      <c r="Z7" s="69">
        <f t="shared" si="4"/>
        <v>91</v>
      </c>
      <c r="AA7" s="148">
        <v>25321</v>
      </c>
      <c r="AB7" s="149">
        <v>1437</v>
      </c>
      <c r="AC7" s="67">
        <v>941003</v>
      </c>
      <c r="AD7" s="68">
        <v>444090</v>
      </c>
      <c r="AE7" s="68">
        <f t="shared" si="5"/>
        <v>1385093</v>
      </c>
      <c r="AF7" s="68">
        <v>3136</v>
      </c>
      <c r="AG7" s="68">
        <v>38052</v>
      </c>
      <c r="AH7" s="68">
        <v>0</v>
      </c>
      <c r="AI7" s="68">
        <v>0</v>
      </c>
      <c r="AJ7" s="68">
        <v>33949</v>
      </c>
      <c r="AK7" s="85">
        <v>0</v>
      </c>
      <c r="AL7" s="69">
        <f t="shared" si="6"/>
        <v>1460230</v>
      </c>
      <c r="AM7" s="95"/>
      <c r="AN7" s="95"/>
      <c r="AO7" s="95"/>
      <c r="AP7" s="95"/>
      <c r="AQ7" s="95"/>
    </row>
    <row r="8" spans="1:43" s="5" customFormat="1" ht="33.75" customHeight="1">
      <c r="A8" s="805" t="s">
        <v>480</v>
      </c>
      <c r="B8" s="806"/>
      <c r="C8" s="67">
        <v>414</v>
      </c>
      <c r="D8" s="68">
        <v>63</v>
      </c>
      <c r="E8" s="68">
        <v>74</v>
      </c>
      <c r="F8" s="68">
        <v>5</v>
      </c>
      <c r="G8" s="68">
        <v>0</v>
      </c>
      <c r="H8" s="68">
        <v>145</v>
      </c>
      <c r="I8" s="69">
        <f t="shared" si="0"/>
        <v>701</v>
      </c>
      <c r="J8" s="84">
        <v>209</v>
      </c>
      <c r="K8" s="68">
        <v>48</v>
      </c>
      <c r="L8" s="68">
        <v>374</v>
      </c>
      <c r="M8" s="85">
        <f t="shared" si="1"/>
        <v>631</v>
      </c>
      <c r="N8" s="67">
        <v>121</v>
      </c>
      <c r="O8" s="68">
        <v>27</v>
      </c>
      <c r="P8" s="68">
        <v>241</v>
      </c>
      <c r="Q8" s="69">
        <f t="shared" si="2"/>
        <v>389</v>
      </c>
      <c r="R8" s="98">
        <v>995</v>
      </c>
      <c r="S8" s="67">
        <v>0</v>
      </c>
      <c r="T8" s="68">
        <v>0</v>
      </c>
      <c r="U8" s="68">
        <v>42</v>
      </c>
      <c r="V8" s="69">
        <f t="shared" si="3"/>
        <v>42</v>
      </c>
      <c r="W8" s="67">
        <v>2</v>
      </c>
      <c r="X8" s="68">
        <v>1</v>
      </c>
      <c r="Y8" s="68">
        <v>77</v>
      </c>
      <c r="Z8" s="69">
        <f t="shared" si="4"/>
        <v>80</v>
      </c>
      <c r="AA8" s="148">
        <v>24181</v>
      </c>
      <c r="AB8" s="149">
        <v>535</v>
      </c>
      <c r="AC8" s="67">
        <v>814621</v>
      </c>
      <c r="AD8" s="68">
        <v>404973</v>
      </c>
      <c r="AE8" s="68">
        <f t="shared" si="5"/>
        <v>1219594</v>
      </c>
      <c r="AF8" s="68">
        <v>1281</v>
      </c>
      <c r="AG8" s="68">
        <v>29776</v>
      </c>
      <c r="AH8" s="68">
        <v>5324</v>
      </c>
      <c r="AI8" s="68">
        <v>0</v>
      </c>
      <c r="AJ8" s="68">
        <v>9459</v>
      </c>
      <c r="AK8" s="85">
        <v>0</v>
      </c>
      <c r="AL8" s="69">
        <f t="shared" si="6"/>
        <v>1265434</v>
      </c>
      <c r="AM8" s="95"/>
      <c r="AN8" s="95"/>
      <c r="AO8" s="95"/>
      <c r="AP8" s="95"/>
      <c r="AQ8" s="95"/>
    </row>
    <row r="9" spans="1:43" s="5" customFormat="1" ht="33.75" customHeight="1">
      <c r="A9" s="805" t="s">
        <v>21</v>
      </c>
      <c r="B9" s="806"/>
      <c r="C9" s="67">
        <v>404</v>
      </c>
      <c r="D9" s="68">
        <v>85</v>
      </c>
      <c r="E9" s="68">
        <v>97</v>
      </c>
      <c r="F9" s="68">
        <v>1</v>
      </c>
      <c r="G9" s="68">
        <v>0</v>
      </c>
      <c r="H9" s="68">
        <v>155</v>
      </c>
      <c r="I9" s="69">
        <f t="shared" si="0"/>
        <v>742</v>
      </c>
      <c r="J9" s="84">
        <v>162</v>
      </c>
      <c r="K9" s="68">
        <v>43</v>
      </c>
      <c r="L9" s="68">
        <v>350</v>
      </c>
      <c r="M9" s="85">
        <f t="shared" si="1"/>
        <v>555</v>
      </c>
      <c r="N9" s="67">
        <v>106</v>
      </c>
      <c r="O9" s="68">
        <v>28</v>
      </c>
      <c r="P9" s="68">
        <v>238</v>
      </c>
      <c r="Q9" s="69">
        <f t="shared" si="2"/>
        <v>372</v>
      </c>
      <c r="R9" s="98">
        <v>967</v>
      </c>
      <c r="S9" s="67">
        <v>0</v>
      </c>
      <c r="T9" s="68">
        <v>0</v>
      </c>
      <c r="U9" s="68">
        <v>28</v>
      </c>
      <c r="V9" s="69">
        <f t="shared" si="3"/>
        <v>28</v>
      </c>
      <c r="W9" s="67">
        <v>2</v>
      </c>
      <c r="X9" s="68">
        <v>9</v>
      </c>
      <c r="Y9" s="68">
        <v>84</v>
      </c>
      <c r="Z9" s="69">
        <f t="shared" si="4"/>
        <v>95</v>
      </c>
      <c r="AA9" s="148">
        <v>22396</v>
      </c>
      <c r="AB9" s="149">
        <v>3111</v>
      </c>
      <c r="AC9" s="67">
        <v>901888</v>
      </c>
      <c r="AD9" s="68">
        <v>390237</v>
      </c>
      <c r="AE9" s="68">
        <f t="shared" si="5"/>
        <v>1292125</v>
      </c>
      <c r="AF9" s="68">
        <v>7100</v>
      </c>
      <c r="AG9" s="68">
        <v>70487</v>
      </c>
      <c r="AH9" s="68">
        <v>236</v>
      </c>
      <c r="AI9" s="68">
        <v>0</v>
      </c>
      <c r="AJ9" s="68">
        <v>13299</v>
      </c>
      <c r="AK9" s="85">
        <v>0</v>
      </c>
      <c r="AL9" s="69">
        <f t="shared" si="6"/>
        <v>1383247</v>
      </c>
      <c r="AM9" s="95"/>
      <c r="AN9" s="95"/>
      <c r="AO9" s="95"/>
      <c r="AP9" s="95"/>
      <c r="AQ9" s="95"/>
    </row>
    <row r="10" spans="1:43" s="5" customFormat="1" ht="33.75" customHeight="1">
      <c r="A10" s="805" t="s">
        <v>22</v>
      </c>
      <c r="B10" s="806"/>
      <c r="C10" s="67">
        <v>416</v>
      </c>
      <c r="D10" s="68">
        <v>67</v>
      </c>
      <c r="E10" s="68">
        <v>106</v>
      </c>
      <c r="F10" s="68">
        <v>2</v>
      </c>
      <c r="G10" s="68">
        <v>0</v>
      </c>
      <c r="H10" s="68">
        <v>184</v>
      </c>
      <c r="I10" s="69">
        <f t="shared" si="0"/>
        <v>775</v>
      </c>
      <c r="J10" s="84">
        <v>166</v>
      </c>
      <c r="K10" s="68">
        <v>48</v>
      </c>
      <c r="L10" s="68">
        <v>374</v>
      </c>
      <c r="M10" s="85">
        <f t="shared" si="1"/>
        <v>588</v>
      </c>
      <c r="N10" s="67">
        <v>95</v>
      </c>
      <c r="O10" s="68">
        <v>24</v>
      </c>
      <c r="P10" s="68">
        <v>258</v>
      </c>
      <c r="Q10" s="69">
        <f t="shared" si="2"/>
        <v>377</v>
      </c>
      <c r="R10" s="98">
        <v>1068</v>
      </c>
      <c r="S10" s="67">
        <v>0</v>
      </c>
      <c r="T10" s="68">
        <v>0</v>
      </c>
      <c r="U10" s="68">
        <v>19</v>
      </c>
      <c r="V10" s="69">
        <f t="shared" si="3"/>
        <v>19</v>
      </c>
      <c r="W10" s="67">
        <v>3</v>
      </c>
      <c r="X10" s="68">
        <v>1</v>
      </c>
      <c r="Y10" s="68">
        <v>101</v>
      </c>
      <c r="Z10" s="69">
        <f t="shared" si="4"/>
        <v>105</v>
      </c>
      <c r="AA10" s="148">
        <v>21235</v>
      </c>
      <c r="AB10" s="149">
        <v>994</v>
      </c>
      <c r="AC10" s="67">
        <v>990172</v>
      </c>
      <c r="AD10" s="68">
        <v>453130</v>
      </c>
      <c r="AE10" s="68">
        <f t="shared" si="5"/>
        <v>1443302</v>
      </c>
      <c r="AF10" s="68">
        <v>648</v>
      </c>
      <c r="AG10" s="68">
        <v>45178</v>
      </c>
      <c r="AH10" s="68">
        <v>1359</v>
      </c>
      <c r="AI10" s="68">
        <v>0</v>
      </c>
      <c r="AJ10" s="68">
        <v>15444</v>
      </c>
      <c r="AK10" s="85">
        <v>0</v>
      </c>
      <c r="AL10" s="69">
        <f t="shared" si="6"/>
        <v>1505931</v>
      </c>
      <c r="AM10" s="95"/>
      <c r="AN10" s="95"/>
      <c r="AO10" s="95"/>
      <c r="AP10" s="95"/>
      <c r="AQ10" s="95"/>
    </row>
    <row r="11" spans="1:43" s="5" customFormat="1" ht="33.75" customHeight="1">
      <c r="A11" s="805" t="s">
        <v>74</v>
      </c>
      <c r="B11" s="806"/>
      <c r="C11" s="67">
        <v>391</v>
      </c>
      <c r="D11" s="68">
        <v>55</v>
      </c>
      <c r="E11" s="68">
        <v>68</v>
      </c>
      <c r="F11" s="68">
        <v>2</v>
      </c>
      <c r="G11" s="68">
        <v>1</v>
      </c>
      <c r="H11" s="68">
        <v>227</v>
      </c>
      <c r="I11" s="69">
        <f t="shared" si="0"/>
        <v>744</v>
      </c>
      <c r="J11" s="84">
        <v>151</v>
      </c>
      <c r="K11" s="68">
        <v>35</v>
      </c>
      <c r="L11" s="68">
        <v>344</v>
      </c>
      <c r="M11" s="85">
        <f t="shared" si="1"/>
        <v>530</v>
      </c>
      <c r="N11" s="67">
        <v>97</v>
      </c>
      <c r="O11" s="68">
        <v>21</v>
      </c>
      <c r="P11" s="68">
        <v>224</v>
      </c>
      <c r="Q11" s="69">
        <f t="shared" si="2"/>
        <v>342</v>
      </c>
      <c r="R11" s="98">
        <v>891</v>
      </c>
      <c r="S11" s="67">
        <v>0</v>
      </c>
      <c r="T11" s="68">
        <v>0</v>
      </c>
      <c r="U11" s="68">
        <v>21</v>
      </c>
      <c r="V11" s="69">
        <f t="shared" si="3"/>
        <v>21</v>
      </c>
      <c r="W11" s="67">
        <v>4</v>
      </c>
      <c r="X11" s="68">
        <v>2</v>
      </c>
      <c r="Y11" s="68">
        <v>93</v>
      </c>
      <c r="Z11" s="69">
        <f t="shared" si="4"/>
        <v>99</v>
      </c>
      <c r="AA11" s="148">
        <v>17761</v>
      </c>
      <c r="AB11" s="149">
        <v>2025</v>
      </c>
      <c r="AC11" s="67">
        <v>971951</v>
      </c>
      <c r="AD11" s="68">
        <v>246207</v>
      </c>
      <c r="AE11" s="68">
        <f t="shared" si="5"/>
        <v>1218158</v>
      </c>
      <c r="AF11" s="68">
        <v>1910</v>
      </c>
      <c r="AG11" s="68">
        <v>57299</v>
      </c>
      <c r="AH11" s="68">
        <v>1035</v>
      </c>
      <c r="AI11" s="68">
        <v>10200</v>
      </c>
      <c r="AJ11" s="68">
        <v>18737</v>
      </c>
      <c r="AK11" s="85">
        <v>0</v>
      </c>
      <c r="AL11" s="69">
        <f t="shared" si="6"/>
        <v>1307339</v>
      </c>
      <c r="AM11" s="95"/>
      <c r="AN11" s="95"/>
      <c r="AO11" s="95"/>
      <c r="AP11" s="95"/>
      <c r="AQ11" s="95"/>
    </row>
    <row r="12" spans="1:43" s="5" customFormat="1" ht="33.75" customHeight="1">
      <c r="A12" s="805" t="s">
        <v>24</v>
      </c>
      <c r="B12" s="806"/>
      <c r="C12" s="67">
        <v>406</v>
      </c>
      <c r="D12" s="68">
        <v>106</v>
      </c>
      <c r="E12" s="68">
        <v>90</v>
      </c>
      <c r="F12" s="68">
        <v>4</v>
      </c>
      <c r="G12" s="68">
        <v>0</v>
      </c>
      <c r="H12" s="68">
        <v>311</v>
      </c>
      <c r="I12" s="69">
        <f t="shared" si="0"/>
        <v>917</v>
      </c>
      <c r="J12" s="84">
        <v>194</v>
      </c>
      <c r="K12" s="68">
        <v>43</v>
      </c>
      <c r="L12" s="68">
        <v>353</v>
      </c>
      <c r="M12" s="85">
        <f t="shared" si="1"/>
        <v>590</v>
      </c>
      <c r="N12" s="67">
        <v>102</v>
      </c>
      <c r="O12" s="68">
        <v>21</v>
      </c>
      <c r="P12" s="68">
        <v>233</v>
      </c>
      <c r="Q12" s="69">
        <f t="shared" si="2"/>
        <v>356</v>
      </c>
      <c r="R12" s="98">
        <v>997</v>
      </c>
      <c r="S12" s="67">
        <v>0</v>
      </c>
      <c r="T12" s="68">
        <v>0</v>
      </c>
      <c r="U12" s="68">
        <v>49</v>
      </c>
      <c r="V12" s="69">
        <f t="shared" si="3"/>
        <v>49</v>
      </c>
      <c r="W12" s="67">
        <v>2</v>
      </c>
      <c r="X12" s="68">
        <v>3</v>
      </c>
      <c r="Y12" s="68">
        <v>104</v>
      </c>
      <c r="Z12" s="69">
        <f t="shared" si="4"/>
        <v>109</v>
      </c>
      <c r="AA12" s="148">
        <v>25427</v>
      </c>
      <c r="AB12" s="149">
        <v>6591</v>
      </c>
      <c r="AC12" s="67">
        <v>1679614</v>
      </c>
      <c r="AD12" s="68">
        <v>398427</v>
      </c>
      <c r="AE12" s="68">
        <f t="shared" si="5"/>
        <v>2078041</v>
      </c>
      <c r="AF12" s="68">
        <v>10715</v>
      </c>
      <c r="AG12" s="68">
        <v>68863</v>
      </c>
      <c r="AH12" s="68">
        <v>5104</v>
      </c>
      <c r="AI12" s="68">
        <v>0</v>
      </c>
      <c r="AJ12" s="68">
        <v>20906</v>
      </c>
      <c r="AK12" s="85">
        <v>0</v>
      </c>
      <c r="AL12" s="69">
        <f t="shared" si="6"/>
        <v>2183629</v>
      </c>
      <c r="AM12" s="95"/>
      <c r="AN12" s="95"/>
      <c r="AO12" s="95"/>
      <c r="AP12" s="95"/>
      <c r="AQ12" s="95"/>
    </row>
    <row r="13" spans="1:43" s="5" customFormat="1" ht="33.75" customHeight="1">
      <c r="A13" s="805" t="s">
        <v>306</v>
      </c>
      <c r="B13" s="806"/>
      <c r="C13" s="70">
        <v>365</v>
      </c>
      <c r="D13" s="71">
        <v>34</v>
      </c>
      <c r="E13" s="71">
        <v>82</v>
      </c>
      <c r="F13" s="71">
        <v>7</v>
      </c>
      <c r="G13" s="71">
        <v>1</v>
      </c>
      <c r="H13" s="71">
        <v>165</v>
      </c>
      <c r="I13" s="69">
        <f t="shared" si="0"/>
        <v>654</v>
      </c>
      <c r="J13" s="86">
        <v>40</v>
      </c>
      <c r="K13" s="71">
        <v>14</v>
      </c>
      <c r="L13" s="71">
        <v>124</v>
      </c>
      <c r="M13" s="85">
        <f t="shared" si="1"/>
        <v>178</v>
      </c>
      <c r="N13" s="70">
        <v>115</v>
      </c>
      <c r="O13" s="71">
        <v>26</v>
      </c>
      <c r="P13" s="71">
        <v>238</v>
      </c>
      <c r="Q13" s="69">
        <f t="shared" si="2"/>
        <v>379</v>
      </c>
      <c r="R13" s="99">
        <v>956</v>
      </c>
      <c r="S13" s="67">
        <v>0</v>
      </c>
      <c r="T13" s="68">
        <v>0</v>
      </c>
      <c r="U13" s="71">
        <v>31</v>
      </c>
      <c r="V13" s="69">
        <f t="shared" si="3"/>
        <v>31</v>
      </c>
      <c r="W13" s="70">
        <v>0</v>
      </c>
      <c r="X13" s="71">
        <v>1</v>
      </c>
      <c r="Y13" s="71">
        <v>101</v>
      </c>
      <c r="Z13" s="69">
        <f t="shared" si="4"/>
        <v>102</v>
      </c>
      <c r="AA13" s="150">
        <v>22468</v>
      </c>
      <c r="AB13" s="151">
        <v>1754</v>
      </c>
      <c r="AC13" s="70">
        <v>971498</v>
      </c>
      <c r="AD13" s="71">
        <v>611917</v>
      </c>
      <c r="AE13" s="68">
        <f t="shared" si="5"/>
        <v>1583415</v>
      </c>
      <c r="AF13" s="71">
        <v>299</v>
      </c>
      <c r="AG13" s="71">
        <v>160749</v>
      </c>
      <c r="AH13" s="71">
        <v>163908</v>
      </c>
      <c r="AI13" s="71">
        <v>500000</v>
      </c>
      <c r="AJ13" s="71">
        <v>42633</v>
      </c>
      <c r="AK13" s="163">
        <v>191</v>
      </c>
      <c r="AL13" s="69">
        <f t="shared" si="6"/>
        <v>2451195</v>
      </c>
      <c r="AM13" s="95"/>
      <c r="AN13" s="95"/>
      <c r="AO13" s="95"/>
      <c r="AP13" s="95"/>
      <c r="AQ13" s="95"/>
    </row>
    <row r="14" spans="1:43" s="5" customFormat="1" ht="33.75" customHeight="1">
      <c r="A14" s="805" t="s">
        <v>384</v>
      </c>
      <c r="B14" s="806"/>
      <c r="C14" s="70">
        <v>382</v>
      </c>
      <c r="D14" s="71">
        <v>62</v>
      </c>
      <c r="E14" s="71">
        <v>73</v>
      </c>
      <c r="F14" s="71">
        <v>8</v>
      </c>
      <c r="G14" s="71">
        <v>0</v>
      </c>
      <c r="H14" s="71">
        <v>172</v>
      </c>
      <c r="I14" s="69">
        <f t="shared" si="0"/>
        <v>697</v>
      </c>
      <c r="J14" s="86">
        <v>173</v>
      </c>
      <c r="K14" s="71">
        <v>59</v>
      </c>
      <c r="L14" s="71">
        <v>351</v>
      </c>
      <c r="M14" s="85">
        <f t="shared" si="1"/>
        <v>583</v>
      </c>
      <c r="N14" s="70">
        <v>112</v>
      </c>
      <c r="O14" s="71">
        <v>30</v>
      </c>
      <c r="P14" s="71">
        <v>209</v>
      </c>
      <c r="Q14" s="69">
        <f t="shared" si="2"/>
        <v>351</v>
      </c>
      <c r="R14" s="99">
        <v>858</v>
      </c>
      <c r="S14" s="70">
        <v>0</v>
      </c>
      <c r="T14" s="71">
        <v>0</v>
      </c>
      <c r="U14" s="71">
        <v>31</v>
      </c>
      <c r="V14" s="69">
        <f t="shared" si="3"/>
        <v>31</v>
      </c>
      <c r="W14" s="70">
        <v>4</v>
      </c>
      <c r="X14" s="71">
        <v>2</v>
      </c>
      <c r="Y14" s="71">
        <v>83</v>
      </c>
      <c r="Z14" s="69">
        <f t="shared" si="4"/>
        <v>89</v>
      </c>
      <c r="AA14" s="150">
        <v>25062</v>
      </c>
      <c r="AB14" s="151">
        <v>536</v>
      </c>
      <c r="AC14" s="70">
        <v>911922</v>
      </c>
      <c r="AD14" s="71">
        <v>385575</v>
      </c>
      <c r="AE14" s="68">
        <f t="shared" si="5"/>
        <v>1297497</v>
      </c>
      <c r="AF14" s="71">
        <v>2417</v>
      </c>
      <c r="AG14" s="71">
        <v>55986</v>
      </c>
      <c r="AH14" s="71">
        <v>8967</v>
      </c>
      <c r="AI14" s="71">
        <v>0</v>
      </c>
      <c r="AJ14" s="71">
        <v>26989</v>
      </c>
      <c r="AK14" s="163">
        <v>49377</v>
      </c>
      <c r="AL14" s="69">
        <f t="shared" si="6"/>
        <v>1441233</v>
      </c>
      <c r="AM14" s="95"/>
      <c r="AN14" s="95"/>
      <c r="AO14" s="95"/>
      <c r="AP14" s="95"/>
      <c r="AQ14" s="95"/>
    </row>
    <row r="15" spans="1:43" s="5" customFormat="1" ht="33.75" customHeight="1" thickBot="1">
      <c r="A15" s="805" t="s">
        <v>479</v>
      </c>
      <c r="B15" s="806"/>
      <c r="C15" s="70">
        <v>349</v>
      </c>
      <c r="D15" s="71">
        <v>59</v>
      </c>
      <c r="E15" s="71">
        <v>73</v>
      </c>
      <c r="F15" s="71">
        <v>3</v>
      </c>
      <c r="G15" s="71">
        <v>0</v>
      </c>
      <c r="H15" s="71">
        <v>223</v>
      </c>
      <c r="I15" s="69">
        <f>SUM(C15:H15)</f>
        <v>707</v>
      </c>
      <c r="J15" s="86">
        <v>136</v>
      </c>
      <c r="K15" s="71">
        <v>36</v>
      </c>
      <c r="L15" s="71">
        <v>335</v>
      </c>
      <c r="M15" s="85">
        <f>SUM(J15:L15)</f>
        <v>507</v>
      </c>
      <c r="N15" s="70">
        <v>104</v>
      </c>
      <c r="O15" s="71">
        <v>25</v>
      </c>
      <c r="P15" s="71">
        <v>202</v>
      </c>
      <c r="Q15" s="69">
        <v>331</v>
      </c>
      <c r="R15" s="99">
        <v>775</v>
      </c>
      <c r="S15" s="70">
        <v>0</v>
      </c>
      <c r="T15" s="71">
        <v>0</v>
      </c>
      <c r="U15" s="71">
        <v>36</v>
      </c>
      <c r="V15" s="69">
        <f>SUM(S15:U15)</f>
        <v>36</v>
      </c>
      <c r="W15" s="70">
        <v>2</v>
      </c>
      <c r="X15" s="71">
        <v>4</v>
      </c>
      <c r="Y15" s="71">
        <v>92</v>
      </c>
      <c r="Z15" s="69">
        <f>SUM(W15:Y15)</f>
        <v>98</v>
      </c>
      <c r="AA15" s="150">
        <v>17212</v>
      </c>
      <c r="AB15" s="151">
        <v>615</v>
      </c>
      <c r="AC15" s="70">
        <v>700690</v>
      </c>
      <c r="AD15" s="71">
        <v>197900</v>
      </c>
      <c r="AE15" s="68">
        <f>SUM(AC15:AD15)</f>
        <v>898590</v>
      </c>
      <c r="AF15" s="71">
        <v>4185</v>
      </c>
      <c r="AG15" s="71">
        <v>34654</v>
      </c>
      <c r="AH15" s="71">
        <v>8540</v>
      </c>
      <c r="AI15" s="71">
        <v>0</v>
      </c>
      <c r="AJ15" s="71">
        <v>69297</v>
      </c>
      <c r="AK15" s="163">
        <v>63601</v>
      </c>
      <c r="AL15" s="69">
        <f>SUM(AE15:AK15)</f>
        <v>1078867</v>
      </c>
      <c r="AM15" s="95"/>
      <c r="AN15" s="95"/>
      <c r="AO15" s="95"/>
      <c r="AP15" s="95"/>
      <c r="AQ15" s="95"/>
    </row>
    <row r="16" spans="1:46" s="5" customFormat="1" ht="33.75" customHeight="1" thickBot="1" thickTop="1">
      <c r="A16" s="810" t="s">
        <v>158</v>
      </c>
      <c r="B16" s="811"/>
      <c r="C16" s="72">
        <f>SUM(C6:C15)/10</f>
        <v>396.4</v>
      </c>
      <c r="D16" s="73">
        <f aca="true" t="shared" si="7" ref="D16:AL16">SUM(D6:D15)/10</f>
        <v>71.6</v>
      </c>
      <c r="E16" s="73">
        <f t="shared" si="7"/>
        <v>81.6</v>
      </c>
      <c r="F16" s="74">
        <f t="shared" si="7"/>
        <v>3.7</v>
      </c>
      <c r="G16" s="74">
        <f t="shared" si="7"/>
        <v>0.2</v>
      </c>
      <c r="H16" s="73">
        <f t="shared" si="7"/>
        <v>200.1</v>
      </c>
      <c r="I16" s="75">
        <f t="shared" si="7"/>
        <v>753.6</v>
      </c>
      <c r="J16" s="87">
        <f t="shared" si="7"/>
        <v>160.6</v>
      </c>
      <c r="K16" s="73">
        <f t="shared" si="7"/>
        <v>44.3</v>
      </c>
      <c r="L16" s="73">
        <f t="shared" si="7"/>
        <v>332</v>
      </c>
      <c r="M16" s="88">
        <f t="shared" si="7"/>
        <v>536.9</v>
      </c>
      <c r="N16" s="72">
        <f t="shared" si="7"/>
        <v>110.7</v>
      </c>
      <c r="O16" s="73">
        <f t="shared" si="7"/>
        <v>28.9</v>
      </c>
      <c r="P16" s="73">
        <f t="shared" si="7"/>
        <v>229.9</v>
      </c>
      <c r="Q16" s="75">
        <f t="shared" si="7"/>
        <v>369.5</v>
      </c>
      <c r="R16" s="100">
        <f t="shared" si="7"/>
        <v>966.4</v>
      </c>
      <c r="S16" s="72">
        <f t="shared" si="7"/>
        <v>0</v>
      </c>
      <c r="T16" s="73">
        <f t="shared" si="7"/>
        <v>0</v>
      </c>
      <c r="U16" s="73">
        <f>SUM(U6:U15)/10</f>
        <v>30.8</v>
      </c>
      <c r="V16" s="75">
        <f t="shared" si="7"/>
        <v>30.8</v>
      </c>
      <c r="W16" s="72">
        <f t="shared" si="7"/>
        <v>2.5</v>
      </c>
      <c r="X16" s="73">
        <f t="shared" si="7"/>
        <v>3</v>
      </c>
      <c r="Y16" s="73">
        <f t="shared" si="7"/>
        <v>90.9</v>
      </c>
      <c r="Z16" s="75">
        <f t="shared" si="7"/>
        <v>96.4</v>
      </c>
      <c r="AA16" s="152">
        <f t="shared" si="7"/>
        <v>22668.6</v>
      </c>
      <c r="AB16" s="153">
        <f t="shared" si="7"/>
        <v>1983</v>
      </c>
      <c r="AC16" s="156">
        <f t="shared" si="7"/>
        <v>1009954.8</v>
      </c>
      <c r="AD16" s="157">
        <f t="shared" si="7"/>
        <v>410435.4</v>
      </c>
      <c r="AE16" s="157">
        <f t="shared" si="7"/>
        <v>1420390.2</v>
      </c>
      <c r="AF16" s="157">
        <f t="shared" si="7"/>
        <v>4219.2</v>
      </c>
      <c r="AG16" s="157">
        <f t="shared" si="7"/>
        <v>66442.4</v>
      </c>
      <c r="AH16" s="157">
        <f t="shared" si="7"/>
        <v>20109.7</v>
      </c>
      <c r="AI16" s="157">
        <f t="shared" si="7"/>
        <v>51020</v>
      </c>
      <c r="AJ16" s="157">
        <f t="shared" si="7"/>
        <v>25386.6</v>
      </c>
      <c r="AK16" s="157">
        <f>SUM(AK6:AK15)/10</f>
        <v>11316.9</v>
      </c>
      <c r="AL16" s="164">
        <f t="shared" si="7"/>
        <v>1598885</v>
      </c>
      <c r="AM16" s="95"/>
      <c r="AN16" s="95"/>
      <c r="AO16" s="809" t="s">
        <v>351</v>
      </c>
      <c r="AP16" s="809"/>
      <c r="AQ16" s="809"/>
      <c r="AT16" s="5" t="s">
        <v>351</v>
      </c>
    </row>
    <row r="17" spans="1:46" s="5" customFormat="1" ht="33.75" customHeight="1">
      <c r="A17" s="807" t="s">
        <v>514</v>
      </c>
      <c r="B17" s="808"/>
      <c r="C17" s="76">
        <f aca="true" t="shared" si="8" ref="C17:AL17">(SUM(C18:C29))</f>
        <v>360</v>
      </c>
      <c r="D17" s="77">
        <f t="shared" si="8"/>
        <v>53</v>
      </c>
      <c r="E17" s="77">
        <f t="shared" si="8"/>
        <v>65</v>
      </c>
      <c r="F17" s="77">
        <f t="shared" si="8"/>
        <v>3</v>
      </c>
      <c r="G17" s="77">
        <f t="shared" si="8"/>
        <v>0</v>
      </c>
      <c r="H17" s="77">
        <f t="shared" si="8"/>
        <v>232</v>
      </c>
      <c r="I17" s="78">
        <f t="shared" si="8"/>
        <v>713</v>
      </c>
      <c r="J17" s="89">
        <f t="shared" si="8"/>
        <v>117</v>
      </c>
      <c r="K17" s="77">
        <f t="shared" si="8"/>
        <v>52</v>
      </c>
      <c r="L17" s="77">
        <f t="shared" si="8"/>
        <v>343</v>
      </c>
      <c r="M17" s="90">
        <f t="shared" si="8"/>
        <v>512</v>
      </c>
      <c r="N17" s="76">
        <f t="shared" si="8"/>
        <v>79</v>
      </c>
      <c r="O17" s="77">
        <f t="shared" si="8"/>
        <v>24</v>
      </c>
      <c r="P17" s="77">
        <f t="shared" si="8"/>
        <v>219</v>
      </c>
      <c r="Q17" s="78">
        <f t="shared" si="8"/>
        <v>322</v>
      </c>
      <c r="R17" s="101">
        <f t="shared" si="8"/>
        <v>819</v>
      </c>
      <c r="S17" s="76">
        <f t="shared" si="8"/>
        <v>0</v>
      </c>
      <c r="T17" s="77">
        <f t="shared" si="8"/>
        <v>0</v>
      </c>
      <c r="U17" s="77">
        <f t="shared" si="8"/>
        <v>16</v>
      </c>
      <c r="V17" s="78">
        <f t="shared" si="8"/>
        <v>16</v>
      </c>
      <c r="W17" s="76">
        <f t="shared" si="8"/>
        <v>1</v>
      </c>
      <c r="X17" s="77">
        <f t="shared" si="8"/>
        <v>2</v>
      </c>
      <c r="Y17" s="77">
        <f t="shared" si="8"/>
        <v>90</v>
      </c>
      <c r="Z17" s="78">
        <f t="shared" si="8"/>
        <v>93</v>
      </c>
      <c r="AA17" s="154">
        <f t="shared" si="8"/>
        <v>19713</v>
      </c>
      <c r="AB17" s="155">
        <f t="shared" si="8"/>
        <v>664</v>
      </c>
      <c r="AC17" s="158">
        <f t="shared" si="8"/>
        <v>1050688</v>
      </c>
      <c r="AD17" s="159">
        <f t="shared" si="8"/>
        <v>611864</v>
      </c>
      <c r="AE17" s="159">
        <f t="shared" si="8"/>
        <v>1662552</v>
      </c>
      <c r="AF17" s="159">
        <f t="shared" si="8"/>
        <v>1529</v>
      </c>
      <c r="AG17" s="159">
        <f t="shared" si="8"/>
        <v>69115</v>
      </c>
      <c r="AH17" s="159">
        <f t="shared" si="8"/>
        <v>400</v>
      </c>
      <c r="AI17" s="159">
        <f t="shared" si="8"/>
        <v>0</v>
      </c>
      <c r="AJ17" s="159">
        <f t="shared" si="8"/>
        <v>11561</v>
      </c>
      <c r="AK17" s="159">
        <f t="shared" si="8"/>
        <v>1</v>
      </c>
      <c r="AL17" s="165">
        <f t="shared" si="8"/>
        <v>1745158</v>
      </c>
      <c r="AM17" s="95"/>
      <c r="AN17" s="95"/>
      <c r="AO17" s="95"/>
      <c r="AP17" s="96" t="s">
        <v>384</v>
      </c>
      <c r="AQ17" s="96" t="s">
        <v>306</v>
      </c>
      <c r="AR17" s="96" t="s">
        <v>24</v>
      </c>
      <c r="AT17" s="5" t="s">
        <v>479</v>
      </c>
    </row>
    <row r="18" spans="1:46" s="5" customFormat="1" ht="33.75" customHeight="1">
      <c r="A18" s="802" t="s">
        <v>695</v>
      </c>
      <c r="B18" s="6" t="s">
        <v>160</v>
      </c>
      <c r="C18" s="79">
        <v>40</v>
      </c>
      <c r="D18" s="80">
        <v>13</v>
      </c>
      <c r="E18" s="80">
        <v>4</v>
      </c>
      <c r="F18" s="80">
        <v>0</v>
      </c>
      <c r="G18" s="80">
        <v>0</v>
      </c>
      <c r="H18" s="80">
        <v>35</v>
      </c>
      <c r="I18" s="69">
        <f aca="true" t="shared" si="9" ref="I18:I29">SUM(C18:H18)</f>
        <v>92</v>
      </c>
      <c r="J18" s="621">
        <v>20</v>
      </c>
      <c r="K18" s="80">
        <v>6</v>
      </c>
      <c r="L18" s="80">
        <v>44</v>
      </c>
      <c r="M18" s="85">
        <f aca="true" t="shared" si="10" ref="M18:M29">SUM(J18:L18)</f>
        <v>70</v>
      </c>
      <c r="N18" s="79">
        <v>9</v>
      </c>
      <c r="O18" s="80">
        <v>2</v>
      </c>
      <c r="P18" s="80">
        <v>26</v>
      </c>
      <c r="Q18" s="69">
        <f aca="true" t="shared" si="11" ref="Q18:Q29">SUM(N18:P18)</f>
        <v>37</v>
      </c>
      <c r="R18" s="622">
        <v>98</v>
      </c>
      <c r="S18" s="79">
        <v>0</v>
      </c>
      <c r="T18" s="80">
        <v>0</v>
      </c>
      <c r="U18" s="80">
        <v>1</v>
      </c>
      <c r="V18" s="69">
        <f aca="true" t="shared" si="12" ref="V18:V29">SUM(S18:U18)</f>
        <v>1</v>
      </c>
      <c r="W18" s="79">
        <v>0</v>
      </c>
      <c r="X18" s="80">
        <v>0</v>
      </c>
      <c r="Y18" s="80">
        <v>11</v>
      </c>
      <c r="Z18" s="69">
        <f aca="true" t="shared" si="13" ref="Z18:Z29">SUM(W18:Y18)</f>
        <v>11</v>
      </c>
      <c r="AA18" s="621">
        <v>6719</v>
      </c>
      <c r="AB18" s="623">
        <v>253</v>
      </c>
      <c r="AC18" s="79">
        <v>292370</v>
      </c>
      <c r="AD18" s="80">
        <v>382254</v>
      </c>
      <c r="AE18" s="160">
        <f aca="true" t="shared" si="14" ref="AE18:AE29">SUM(AC18:AD18)</f>
        <v>674624</v>
      </c>
      <c r="AF18" s="80">
        <v>163</v>
      </c>
      <c r="AG18" s="80">
        <v>653</v>
      </c>
      <c r="AH18" s="80">
        <v>0</v>
      </c>
      <c r="AI18" s="80">
        <v>0</v>
      </c>
      <c r="AJ18" s="80">
        <v>194</v>
      </c>
      <c r="AK18" s="623">
        <v>0</v>
      </c>
      <c r="AL18" s="166">
        <f>SUM(AE18:AK18)</f>
        <v>675634</v>
      </c>
      <c r="AM18" s="95"/>
      <c r="AN18" s="95"/>
      <c r="AO18" s="95" t="s">
        <v>160</v>
      </c>
      <c r="AP18" s="97">
        <v>8</v>
      </c>
      <c r="AQ18" s="96">
        <v>3</v>
      </c>
      <c r="AR18" s="96">
        <v>7</v>
      </c>
      <c r="AT18" s="5">
        <v>3</v>
      </c>
    </row>
    <row r="19" spans="1:46" s="5" customFormat="1" ht="33.75" customHeight="1">
      <c r="A19" s="803"/>
      <c r="B19" s="6" t="s">
        <v>161</v>
      </c>
      <c r="C19" s="79">
        <v>36</v>
      </c>
      <c r="D19" s="80">
        <v>3</v>
      </c>
      <c r="E19" s="80">
        <v>6</v>
      </c>
      <c r="F19" s="80">
        <v>0</v>
      </c>
      <c r="G19" s="80">
        <v>0</v>
      </c>
      <c r="H19" s="80">
        <v>32</v>
      </c>
      <c r="I19" s="69">
        <f t="shared" si="9"/>
        <v>77</v>
      </c>
      <c r="J19" s="621">
        <v>9</v>
      </c>
      <c r="K19" s="80">
        <v>8</v>
      </c>
      <c r="L19" s="80">
        <v>38</v>
      </c>
      <c r="M19" s="85">
        <f t="shared" si="10"/>
        <v>55</v>
      </c>
      <c r="N19" s="79">
        <v>12</v>
      </c>
      <c r="O19" s="80">
        <v>2</v>
      </c>
      <c r="P19" s="80">
        <v>25</v>
      </c>
      <c r="Q19" s="69">
        <f t="shared" si="11"/>
        <v>39</v>
      </c>
      <c r="R19" s="622">
        <v>88</v>
      </c>
      <c r="S19" s="79">
        <v>0</v>
      </c>
      <c r="T19" s="80">
        <v>0</v>
      </c>
      <c r="U19" s="80">
        <v>1</v>
      </c>
      <c r="V19" s="69">
        <f t="shared" si="12"/>
        <v>1</v>
      </c>
      <c r="W19" s="79">
        <v>0</v>
      </c>
      <c r="X19" s="80">
        <v>0</v>
      </c>
      <c r="Y19" s="80">
        <v>10</v>
      </c>
      <c r="Z19" s="69">
        <f t="shared" si="13"/>
        <v>10</v>
      </c>
      <c r="AA19" s="621">
        <v>1932</v>
      </c>
      <c r="AB19" s="623">
        <v>66</v>
      </c>
      <c r="AC19" s="79">
        <v>63309</v>
      </c>
      <c r="AD19" s="80">
        <v>52728</v>
      </c>
      <c r="AE19" s="160">
        <f t="shared" si="14"/>
        <v>116037</v>
      </c>
      <c r="AF19" s="80">
        <v>112</v>
      </c>
      <c r="AG19" s="80">
        <v>12796</v>
      </c>
      <c r="AH19" s="80">
        <v>0</v>
      </c>
      <c r="AI19" s="80">
        <v>0</v>
      </c>
      <c r="AJ19" s="80">
        <v>37</v>
      </c>
      <c r="AK19" s="623">
        <v>0</v>
      </c>
      <c r="AL19" s="166">
        <f aca="true" t="shared" si="15" ref="AL19:AL29">SUM(AE19:AK19)</f>
        <v>128982</v>
      </c>
      <c r="AM19" s="95"/>
      <c r="AN19" s="95"/>
      <c r="AO19" s="95" t="s">
        <v>307</v>
      </c>
      <c r="AP19" s="97">
        <v>17</v>
      </c>
      <c r="AQ19" s="96">
        <v>5</v>
      </c>
      <c r="AR19" s="96">
        <v>16</v>
      </c>
      <c r="AT19" s="5">
        <v>1</v>
      </c>
    </row>
    <row r="20" spans="1:46" s="5" customFormat="1" ht="33.75" customHeight="1">
      <c r="A20" s="803"/>
      <c r="B20" s="6" t="s">
        <v>162</v>
      </c>
      <c r="C20" s="79">
        <v>32</v>
      </c>
      <c r="D20" s="80">
        <v>7</v>
      </c>
      <c r="E20" s="80">
        <v>4</v>
      </c>
      <c r="F20" s="80">
        <v>0</v>
      </c>
      <c r="G20" s="80">
        <v>0</v>
      </c>
      <c r="H20" s="80">
        <v>39</v>
      </c>
      <c r="I20" s="69">
        <f t="shared" si="9"/>
        <v>82</v>
      </c>
      <c r="J20" s="621">
        <v>13</v>
      </c>
      <c r="K20" s="80">
        <v>4</v>
      </c>
      <c r="L20" s="80">
        <v>25</v>
      </c>
      <c r="M20" s="85">
        <f t="shared" si="10"/>
        <v>42</v>
      </c>
      <c r="N20" s="79">
        <v>12</v>
      </c>
      <c r="O20" s="80">
        <v>3</v>
      </c>
      <c r="P20" s="80">
        <v>18</v>
      </c>
      <c r="Q20" s="69">
        <f t="shared" si="11"/>
        <v>33</v>
      </c>
      <c r="R20" s="622">
        <v>80</v>
      </c>
      <c r="S20" s="79">
        <v>0</v>
      </c>
      <c r="T20" s="80">
        <v>0</v>
      </c>
      <c r="U20" s="80">
        <v>4</v>
      </c>
      <c r="V20" s="69">
        <f t="shared" si="12"/>
        <v>4</v>
      </c>
      <c r="W20" s="79">
        <v>0</v>
      </c>
      <c r="X20" s="80">
        <v>0</v>
      </c>
      <c r="Y20" s="80">
        <v>8</v>
      </c>
      <c r="Z20" s="69">
        <f t="shared" si="13"/>
        <v>8</v>
      </c>
      <c r="AA20" s="621">
        <v>1869</v>
      </c>
      <c r="AB20" s="623">
        <v>30</v>
      </c>
      <c r="AC20" s="79">
        <v>104319</v>
      </c>
      <c r="AD20" s="80">
        <v>23013</v>
      </c>
      <c r="AE20" s="160">
        <f t="shared" si="14"/>
        <v>127332</v>
      </c>
      <c r="AF20" s="80">
        <v>15</v>
      </c>
      <c r="AG20" s="80">
        <v>442</v>
      </c>
      <c r="AH20" s="80">
        <v>280</v>
      </c>
      <c r="AI20" s="80">
        <v>0</v>
      </c>
      <c r="AJ20" s="80">
        <v>264</v>
      </c>
      <c r="AK20" s="623">
        <v>0</v>
      </c>
      <c r="AL20" s="166">
        <f t="shared" si="15"/>
        <v>128333</v>
      </c>
      <c r="AM20" s="95"/>
      <c r="AN20" s="95"/>
      <c r="AO20" s="95" t="s">
        <v>308</v>
      </c>
      <c r="AP20" s="97">
        <v>10</v>
      </c>
      <c r="AQ20" s="96">
        <v>8</v>
      </c>
      <c r="AR20" s="96">
        <v>15</v>
      </c>
      <c r="AT20" s="5">
        <v>3</v>
      </c>
    </row>
    <row r="21" spans="1:46" s="5" customFormat="1" ht="33.75" customHeight="1">
      <c r="A21" s="803"/>
      <c r="B21" s="6" t="s">
        <v>163</v>
      </c>
      <c r="C21" s="79">
        <v>30</v>
      </c>
      <c r="D21" s="80">
        <v>10</v>
      </c>
      <c r="E21" s="80">
        <v>6</v>
      </c>
      <c r="F21" s="80">
        <v>0</v>
      </c>
      <c r="G21" s="80">
        <v>0</v>
      </c>
      <c r="H21" s="80">
        <v>26</v>
      </c>
      <c r="I21" s="69">
        <f t="shared" si="9"/>
        <v>72</v>
      </c>
      <c r="J21" s="621">
        <v>3</v>
      </c>
      <c r="K21" s="80">
        <v>0</v>
      </c>
      <c r="L21" s="80">
        <v>30</v>
      </c>
      <c r="M21" s="85">
        <f t="shared" si="10"/>
        <v>33</v>
      </c>
      <c r="N21" s="79">
        <v>4</v>
      </c>
      <c r="O21" s="80">
        <v>2</v>
      </c>
      <c r="P21" s="80">
        <v>17</v>
      </c>
      <c r="Q21" s="69">
        <f t="shared" si="11"/>
        <v>23</v>
      </c>
      <c r="R21" s="622">
        <v>61</v>
      </c>
      <c r="S21" s="79">
        <v>0</v>
      </c>
      <c r="T21" s="80">
        <v>0</v>
      </c>
      <c r="U21" s="80">
        <v>1</v>
      </c>
      <c r="V21" s="69">
        <f t="shared" si="12"/>
        <v>1</v>
      </c>
      <c r="W21" s="79">
        <v>0</v>
      </c>
      <c r="X21" s="80">
        <v>1</v>
      </c>
      <c r="Y21" s="80">
        <v>3</v>
      </c>
      <c r="Z21" s="69">
        <f t="shared" si="13"/>
        <v>4</v>
      </c>
      <c r="AA21" s="621">
        <v>691</v>
      </c>
      <c r="AB21" s="623">
        <v>192</v>
      </c>
      <c r="AC21" s="79">
        <v>19282</v>
      </c>
      <c r="AD21" s="80">
        <v>24661</v>
      </c>
      <c r="AE21" s="160">
        <f t="shared" si="14"/>
        <v>43943</v>
      </c>
      <c r="AF21" s="80">
        <v>1161</v>
      </c>
      <c r="AG21" s="80">
        <v>3824</v>
      </c>
      <c r="AH21" s="80">
        <v>0</v>
      </c>
      <c r="AI21" s="80">
        <v>0</v>
      </c>
      <c r="AJ21" s="80">
        <v>2627</v>
      </c>
      <c r="AK21" s="623">
        <v>1</v>
      </c>
      <c r="AL21" s="166">
        <f t="shared" si="15"/>
        <v>51556</v>
      </c>
      <c r="AM21" s="95"/>
      <c r="AN21" s="95"/>
      <c r="AO21" s="95" t="s">
        <v>163</v>
      </c>
      <c r="AP21" s="97">
        <v>10</v>
      </c>
      <c r="AQ21" s="96">
        <v>4</v>
      </c>
      <c r="AR21" s="96">
        <v>8</v>
      </c>
      <c r="AT21" s="5">
        <v>15</v>
      </c>
    </row>
    <row r="22" spans="1:46" s="5" customFormat="1" ht="33.75" customHeight="1">
      <c r="A22" s="803"/>
      <c r="B22" s="6" t="s">
        <v>164</v>
      </c>
      <c r="C22" s="79">
        <v>27</v>
      </c>
      <c r="D22" s="80">
        <v>2</v>
      </c>
      <c r="E22" s="80">
        <v>6</v>
      </c>
      <c r="F22" s="80">
        <v>0</v>
      </c>
      <c r="G22" s="80">
        <v>0</v>
      </c>
      <c r="H22" s="80">
        <v>9</v>
      </c>
      <c r="I22" s="69">
        <f t="shared" si="9"/>
        <v>44</v>
      </c>
      <c r="J22" s="621">
        <v>6</v>
      </c>
      <c r="K22" s="80">
        <v>8</v>
      </c>
      <c r="L22" s="80">
        <v>24</v>
      </c>
      <c r="M22" s="85">
        <f t="shared" si="10"/>
        <v>38</v>
      </c>
      <c r="N22" s="79">
        <v>3</v>
      </c>
      <c r="O22" s="80">
        <v>2</v>
      </c>
      <c r="P22" s="80">
        <v>12</v>
      </c>
      <c r="Q22" s="69">
        <f t="shared" si="11"/>
        <v>17</v>
      </c>
      <c r="R22" s="622">
        <v>40</v>
      </c>
      <c r="S22" s="79">
        <v>0</v>
      </c>
      <c r="T22" s="80">
        <v>0</v>
      </c>
      <c r="U22" s="80">
        <v>3</v>
      </c>
      <c r="V22" s="69">
        <f t="shared" si="12"/>
        <v>3</v>
      </c>
      <c r="W22" s="79">
        <v>0</v>
      </c>
      <c r="X22" s="80">
        <v>0</v>
      </c>
      <c r="Y22" s="80">
        <v>7</v>
      </c>
      <c r="Z22" s="69">
        <f t="shared" si="13"/>
        <v>7</v>
      </c>
      <c r="AA22" s="621">
        <v>708</v>
      </c>
      <c r="AB22" s="623">
        <v>21</v>
      </c>
      <c r="AC22" s="79">
        <v>28581</v>
      </c>
      <c r="AD22" s="80">
        <v>6853</v>
      </c>
      <c r="AE22" s="160">
        <f t="shared" si="14"/>
        <v>35434</v>
      </c>
      <c r="AF22" s="80">
        <v>12</v>
      </c>
      <c r="AG22" s="80">
        <v>1250</v>
      </c>
      <c r="AH22" s="80">
        <v>60</v>
      </c>
      <c r="AI22" s="80">
        <v>0</v>
      </c>
      <c r="AJ22" s="80">
        <v>400</v>
      </c>
      <c r="AK22" s="623">
        <v>0</v>
      </c>
      <c r="AL22" s="166">
        <f t="shared" si="15"/>
        <v>37156</v>
      </c>
      <c r="AM22" s="95"/>
      <c r="AN22" s="95"/>
      <c r="AO22" s="95" t="s">
        <v>164</v>
      </c>
      <c r="AP22" s="97">
        <v>4</v>
      </c>
      <c r="AQ22" s="96">
        <v>4</v>
      </c>
      <c r="AR22" s="96">
        <v>6</v>
      </c>
      <c r="AT22" s="5">
        <v>7</v>
      </c>
    </row>
    <row r="23" spans="1:46" s="5" customFormat="1" ht="33.75" customHeight="1">
      <c r="A23" s="803"/>
      <c r="B23" s="6" t="s">
        <v>165</v>
      </c>
      <c r="C23" s="79">
        <v>29</v>
      </c>
      <c r="D23" s="80">
        <v>2</v>
      </c>
      <c r="E23" s="80">
        <v>5</v>
      </c>
      <c r="F23" s="80">
        <v>1</v>
      </c>
      <c r="G23" s="80">
        <v>0</v>
      </c>
      <c r="H23" s="80">
        <v>4</v>
      </c>
      <c r="I23" s="69">
        <f t="shared" si="9"/>
        <v>41</v>
      </c>
      <c r="J23" s="621">
        <v>6</v>
      </c>
      <c r="K23" s="80">
        <v>2</v>
      </c>
      <c r="L23" s="80">
        <v>28</v>
      </c>
      <c r="M23" s="85">
        <f t="shared" si="10"/>
        <v>36</v>
      </c>
      <c r="N23" s="79">
        <v>4</v>
      </c>
      <c r="O23" s="80">
        <v>2</v>
      </c>
      <c r="P23" s="80">
        <v>19</v>
      </c>
      <c r="Q23" s="69">
        <f t="shared" si="11"/>
        <v>25</v>
      </c>
      <c r="R23" s="622">
        <v>63</v>
      </c>
      <c r="S23" s="79">
        <v>0</v>
      </c>
      <c r="T23" s="80">
        <v>0</v>
      </c>
      <c r="U23" s="80">
        <v>2</v>
      </c>
      <c r="V23" s="69">
        <f t="shared" si="12"/>
        <v>2</v>
      </c>
      <c r="W23" s="79">
        <v>0</v>
      </c>
      <c r="X23" s="80">
        <v>0</v>
      </c>
      <c r="Y23" s="80">
        <v>4</v>
      </c>
      <c r="Z23" s="69">
        <f t="shared" si="13"/>
        <v>4</v>
      </c>
      <c r="AA23" s="621">
        <v>993</v>
      </c>
      <c r="AB23" s="623">
        <v>29</v>
      </c>
      <c r="AC23" s="79">
        <v>20452</v>
      </c>
      <c r="AD23" s="80">
        <v>6472</v>
      </c>
      <c r="AE23" s="160">
        <f t="shared" si="14"/>
        <v>26924</v>
      </c>
      <c r="AF23" s="80">
        <v>0</v>
      </c>
      <c r="AG23" s="80">
        <v>2457</v>
      </c>
      <c r="AH23" s="80">
        <v>0</v>
      </c>
      <c r="AI23" s="80">
        <v>0</v>
      </c>
      <c r="AJ23" s="80">
        <v>169</v>
      </c>
      <c r="AK23" s="623">
        <v>0</v>
      </c>
      <c r="AL23" s="166">
        <f t="shared" si="15"/>
        <v>29550</v>
      </c>
      <c r="AM23" s="95"/>
      <c r="AN23" s="95"/>
      <c r="AO23" s="95" t="s">
        <v>165</v>
      </c>
      <c r="AP23" s="97">
        <v>1</v>
      </c>
      <c r="AQ23" s="96">
        <v>3</v>
      </c>
      <c r="AR23" s="96">
        <v>8</v>
      </c>
      <c r="AT23" s="5">
        <v>8</v>
      </c>
    </row>
    <row r="24" spans="1:46" s="5" customFormat="1" ht="33.75" customHeight="1">
      <c r="A24" s="803"/>
      <c r="B24" s="6" t="s">
        <v>166</v>
      </c>
      <c r="C24" s="79">
        <v>15</v>
      </c>
      <c r="D24" s="80">
        <v>1</v>
      </c>
      <c r="E24" s="80">
        <v>3</v>
      </c>
      <c r="F24" s="80">
        <v>0</v>
      </c>
      <c r="G24" s="80">
        <v>0</v>
      </c>
      <c r="H24" s="80">
        <v>7</v>
      </c>
      <c r="I24" s="69">
        <f t="shared" si="9"/>
        <v>26</v>
      </c>
      <c r="J24" s="621">
        <v>2</v>
      </c>
      <c r="K24" s="80">
        <v>1</v>
      </c>
      <c r="L24" s="80">
        <v>16</v>
      </c>
      <c r="M24" s="85">
        <f t="shared" si="10"/>
        <v>19</v>
      </c>
      <c r="N24" s="79">
        <v>1</v>
      </c>
      <c r="O24" s="80">
        <v>1</v>
      </c>
      <c r="P24" s="80">
        <v>11</v>
      </c>
      <c r="Q24" s="69">
        <f t="shared" si="11"/>
        <v>13</v>
      </c>
      <c r="R24" s="622">
        <v>44</v>
      </c>
      <c r="S24" s="79">
        <v>0</v>
      </c>
      <c r="T24" s="80">
        <v>0</v>
      </c>
      <c r="U24" s="80">
        <v>0</v>
      </c>
      <c r="V24" s="69">
        <f t="shared" si="12"/>
        <v>0</v>
      </c>
      <c r="W24" s="79">
        <v>0</v>
      </c>
      <c r="X24" s="80">
        <v>0</v>
      </c>
      <c r="Y24" s="80">
        <v>3</v>
      </c>
      <c r="Z24" s="69">
        <f t="shared" si="13"/>
        <v>3</v>
      </c>
      <c r="AA24" s="621">
        <v>295</v>
      </c>
      <c r="AB24" s="623">
        <v>0</v>
      </c>
      <c r="AC24" s="79">
        <v>12286</v>
      </c>
      <c r="AD24" s="80">
        <v>3535</v>
      </c>
      <c r="AE24" s="160">
        <f t="shared" si="14"/>
        <v>15821</v>
      </c>
      <c r="AF24" s="80">
        <v>5</v>
      </c>
      <c r="AG24" s="80">
        <v>23409</v>
      </c>
      <c r="AH24" s="80">
        <v>0</v>
      </c>
      <c r="AI24" s="80">
        <v>0</v>
      </c>
      <c r="AJ24" s="80">
        <v>104</v>
      </c>
      <c r="AK24" s="623">
        <v>0</v>
      </c>
      <c r="AL24" s="166">
        <f t="shared" si="15"/>
        <v>39339</v>
      </c>
      <c r="AM24" s="95"/>
      <c r="AN24" s="95"/>
      <c r="AO24" s="95" t="s">
        <v>166</v>
      </c>
      <c r="AP24" s="97">
        <v>4</v>
      </c>
      <c r="AQ24" s="96">
        <v>0</v>
      </c>
      <c r="AR24" s="96">
        <v>1</v>
      </c>
      <c r="AT24" s="5">
        <v>2</v>
      </c>
    </row>
    <row r="25" spans="1:46" s="5" customFormat="1" ht="33.75" customHeight="1">
      <c r="A25" s="803"/>
      <c r="B25" s="6" t="s">
        <v>167</v>
      </c>
      <c r="C25" s="79">
        <v>22</v>
      </c>
      <c r="D25" s="80">
        <v>2</v>
      </c>
      <c r="E25" s="80">
        <v>9</v>
      </c>
      <c r="F25" s="80">
        <v>1</v>
      </c>
      <c r="G25" s="80">
        <v>0</v>
      </c>
      <c r="H25" s="80">
        <v>18</v>
      </c>
      <c r="I25" s="69">
        <f t="shared" si="9"/>
        <v>52</v>
      </c>
      <c r="J25" s="621">
        <v>9</v>
      </c>
      <c r="K25" s="80">
        <v>4</v>
      </c>
      <c r="L25" s="80">
        <v>16</v>
      </c>
      <c r="M25" s="85">
        <f t="shared" si="10"/>
        <v>29</v>
      </c>
      <c r="N25" s="79">
        <v>6</v>
      </c>
      <c r="O25" s="80">
        <v>2</v>
      </c>
      <c r="P25" s="80">
        <v>12</v>
      </c>
      <c r="Q25" s="69">
        <f t="shared" si="11"/>
        <v>20</v>
      </c>
      <c r="R25" s="622">
        <v>42</v>
      </c>
      <c r="S25" s="79">
        <v>0</v>
      </c>
      <c r="T25" s="80">
        <v>0</v>
      </c>
      <c r="U25" s="80">
        <v>0</v>
      </c>
      <c r="V25" s="69">
        <f t="shared" si="12"/>
        <v>0</v>
      </c>
      <c r="W25" s="79">
        <v>0</v>
      </c>
      <c r="X25" s="80">
        <v>0</v>
      </c>
      <c r="Y25" s="80">
        <v>7</v>
      </c>
      <c r="Z25" s="69">
        <f t="shared" si="13"/>
        <v>7</v>
      </c>
      <c r="AA25" s="621">
        <v>1410</v>
      </c>
      <c r="AB25" s="623">
        <v>1</v>
      </c>
      <c r="AC25" s="79">
        <v>92615</v>
      </c>
      <c r="AD25" s="80">
        <v>31979</v>
      </c>
      <c r="AE25" s="160">
        <f t="shared" si="14"/>
        <v>124594</v>
      </c>
      <c r="AF25" s="80">
        <v>0</v>
      </c>
      <c r="AG25" s="80">
        <v>515</v>
      </c>
      <c r="AH25" s="80">
        <v>60</v>
      </c>
      <c r="AI25" s="80">
        <v>0</v>
      </c>
      <c r="AJ25" s="80">
        <v>133</v>
      </c>
      <c r="AK25" s="623">
        <v>0</v>
      </c>
      <c r="AL25" s="166">
        <f t="shared" si="15"/>
        <v>125302</v>
      </c>
      <c r="AM25" s="95"/>
      <c r="AN25" s="95"/>
      <c r="AO25" s="95" t="s">
        <v>167</v>
      </c>
      <c r="AP25" s="97">
        <v>1</v>
      </c>
      <c r="AQ25" s="96">
        <v>1</v>
      </c>
      <c r="AR25" s="96">
        <v>8</v>
      </c>
      <c r="AT25" s="5">
        <v>3</v>
      </c>
    </row>
    <row r="26" spans="1:46" s="5" customFormat="1" ht="33.75" customHeight="1">
      <c r="A26" s="803"/>
      <c r="B26" s="6" t="s">
        <v>168</v>
      </c>
      <c r="C26" s="79">
        <v>28</v>
      </c>
      <c r="D26" s="80">
        <v>1</v>
      </c>
      <c r="E26" s="80">
        <v>7</v>
      </c>
      <c r="F26" s="80">
        <v>0</v>
      </c>
      <c r="G26" s="80">
        <v>0</v>
      </c>
      <c r="H26" s="80">
        <v>15</v>
      </c>
      <c r="I26" s="69">
        <f t="shared" si="9"/>
        <v>51</v>
      </c>
      <c r="J26" s="621">
        <v>13</v>
      </c>
      <c r="K26" s="80">
        <v>2</v>
      </c>
      <c r="L26" s="80">
        <v>24</v>
      </c>
      <c r="M26" s="85">
        <f t="shared" si="10"/>
        <v>39</v>
      </c>
      <c r="N26" s="79">
        <v>6</v>
      </c>
      <c r="O26" s="80">
        <v>0</v>
      </c>
      <c r="P26" s="80">
        <v>8</v>
      </c>
      <c r="Q26" s="69">
        <f t="shared" si="11"/>
        <v>14</v>
      </c>
      <c r="R26" s="622">
        <v>39</v>
      </c>
      <c r="S26" s="79">
        <v>0</v>
      </c>
      <c r="T26" s="80">
        <v>0</v>
      </c>
      <c r="U26" s="80">
        <v>1</v>
      </c>
      <c r="V26" s="69">
        <f t="shared" si="12"/>
        <v>1</v>
      </c>
      <c r="W26" s="79">
        <v>0</v>
      </c>
      <c r="X26" s="80">
        <v>0</v>
      </c>
      <c r="Y26" s="80">
        <v>6</v>
      </c>
      <c r="Z26" s="69">
        <f t="shared" si="13"/>
        <v>6</v>
      </c>
      <c r="AA26" s="621">
        <v>984</v>
      </c>
      <c r="AB26" s="623">
        <v>2</v>
      </c>
      <c r="AC26" s="79">
        <v>33624</v>
      </c>
      <c r="AD26" s="80">
        <v>8343</v>
      </c>
      <c r="AE26" s="160">
        <f t="shared" si="14"/>
        <v>41967</v>
      </c>
      <c r="AF26" s="80">
        <v>0</v>
      </c>
      <c r="AG26" s="80">
        <v>1537</v>
      </c>
      <c r="AH26" s="80">
        <v>0</v>
      </c>
      <c r="AI26" s="80">
        <v>0</v>
      </c>
      <c r="AJ26" s="80">
        <v>4501</v>
      </c>
      <c r="AK26" s="623">
        <v>0</v>
      </c>
      <c r="AL26" s="166">
        <f t="shared" si="15"/>
        <v>48005</v>
      </c>
      <c r="AM26" s="95"/>
      <c r="AN26" s="95"/>
      <c r="AO26" s="95" t="s">
        <v>168</v>
      </c>
      <c r="AP26" s="97">
        <v>0</v>
      </c>
      <c r="AQ26" s="96">
        <v>1</v>
      </c>
      <c r="AR26" s="96">
        <v>13</v>
      </c>
      <c r="AT26" s="5">
        <v>2</v>
      </c>
    </row>
    <row r="27" spans="1:46" s="5" customFormat="1" ht="33.75" customHeight="1">
      <c r="A27" s="803"/>
      <c r="B27" s="6" t="s">
        <v>169</v>
      </c>
      <c r="C27" s="79">
        <v>33</v>
      </c>
      <c r="D27" s="80">
        <v>7</v>
      </c>
      <c r="E27" s="80">
        <v>5</v>
      </c>
      <c r="F27" s="80">
        <v>0</v>
      </c>
      <c r="G27" s="80">
        <v>0</v>
      </c>
      <c r="H27" s="80">
        <v>27</v>
      </c>
      <c r="I27" s="69">
        <f t="shared" si="9"/>
        <v>72</v>
      </c>
      <c r="J27" s="621">
        <v>9</v>
      </c>
      <c r="K27" s="80">
        <v>6</v>
      </c>
      <c r="L27" s="80">
        <v>36</v>
      </c>
      <c r="M27" s="85">
        <f t="shared" si="10"/>
        <v>51</v>
      </c>
      <c r="N27" s="79">
        <v>6</v>
      </c>
      <c r="O27" s="80">
        <v>1</v>
      </c>
      <c r="P27" s="80">
        <v>23</v>
      </c>
      <c r="Q27" s="69">
        <f t="shared" si="11"/>
        <v>30</v>
      </c>
      <c r="R27" s="622">
        <v>68</v>
      </c>
      <c r="S27" s="79">
        <v>0</v>
      </c>
      <c r="T27" s="80">
        <v>0</v>
      </c>
      <c r="U27" s="80">
        <v>1</v>
      </c>
      <c r="V27" s="69">
        <f t="shared" si="12"/>
        <v>1</v>
      </c>
      <c r="W27" s="79">
        <v>1</v>
      </c>
      <c r="X27" s="80">
        <v>1</v>
      </c>
      <c r="Y27" s="80">
        <v>10</v>
      </c>
      <c r="Z27" s="69">
        <f t="shared" si="13"/>
        <v>12</v>
      </c>
      <c r="AA27" s="621">
        <v>1012</v>
      </c>
      <c r="AB27" s="623">
        <v>11</v>
      </c>
      <c r="AC27" s="79">
        <v>53997</v>
      </c>
      <c r="AD27" s="80">
        <v>10763</v>
      </c>
      <c r="AE27" s="160">
        <f t="shared" si="14"/>
        <v>64760</v>
      </c>
      <c r="AF27" s="80">
        <v>6</v>
      </c>
      <c r="AG27" s="80">
        <v>2340</v>
      </c>
      <c r="AH27" s="80">
        <v>0</v>
      </c>
      <c r="AI27" s="80">
        <v>0</v>
      </c>
      <c r="AJ27" s="80">
        <v>1673</v>
      </c>
      <c r="AK27" s="623">
        <v>0</v>
      </c>
      <c r="AL27" s="166">
        <f t="shared" si="15"/>
        <v>68779</v>
      </c>
      <c r="AM27" s="95"/>
      <c r="AN27" s="95"/>
      <c r="AO27" s="95" t="s">
        <v>169</v>
      </c>
      <c r="AP27" s="97">
        <v>0</v>
      </c>
      <c r="AQ27" s="96">
        <v>4</v>
      </c>
      <c r="AR27" s="96">
        <v>3</v>
      </c>
      <c r="AT27" s="5">
        <v>4</v>
      </c>
    </row>
    <row r="28" spans="1:46" s="5" customFormat="1" ht="33.75" customHeight="1">
      <c r="A28" s="803"/>
      <c r="B28" s="6" t="s">
        <v>170</v>
      </c>
      <c r="C28" s="79">
        <v>23</v>
      </c>
      <c r="D28" s="80">
        <v>2</v>
      </c>
      <c r="E28" s="80">
        <v>3</v>
      </c>
      <c r="F28" s="80">
        <v>1</v>
      </c>
      <c r="G28" s="80">
        <v>0</v>
      </c>
      <c r="H28" s="80">
        <v>14</v>
      </c>
      <c r="I28" s="69">
        <f t="shared" si="9"/>
        <v>43</v>
      </c>
      <c r="J28" s="621">
        <v>13</v>
      </c>
      <c r="K28" s="80">
        <v>1</v>
      </c>
      <c r="L28" s="80">
        <v>24</v>
      </c>
      <c r="M28" s="85">
        <f t="shared" si="10"/>
        <v>38</v>
      </c>
      <c r="N28" s="79">
        <v>4</v>
      </c>
      <c r="O28" s="80">
        <v>1</v>
      </c>
      <c r="P28" s="80">
        <v>14</v>
      </c>
      <c r="Q28" s="69">
        <f t="shared" si="11"/>
        <v>19</v>
      </c>
      <c r="R28" s="622">
        <v>55</v>
      </c>
      <c r="S28" s="79">
        <v>0</v>
      </c>
      <c r="T28" s="80">
        <v>0</v>
      </c>
      <c r="U28" s="80">
        <v>0</v>
      </c>
      <c r="V28" s="69">
        <f t="shared" si="12"/>
        <v>0</v>
      </c>
      <c r="W28" s="79">
        <v>0</v>
      </c>
      <c r="X28" s="80">
        <v>0</v>
      </c>
      <c r="Y28" s="80">
        <v>5</v>
      </c>
      <c r="Z28" s="69">
        <f t="shared" si="13"/>
        <v>5</v>
      </c>
      <c r="AA28" s="621">
        <v>845</v>
      </c>
      <c r="AB28" s="623">
        <v>31</v>
      </c>
      <c r="AC28" s="79">
        <v>32861</v>
      </c>
      <c r="AD28" s="80">
        <v>9969</v>
      </c>
      <c r="AE28" s="160">
        <f t="shared" si="14"/>
        <v>42830</v>
      </c>
      <c r="AF28" s="80">
        <v>5</v>
      </c>
      <c r="AG28" s="80">
        <v>185</v>
      </c>
      <c r="AH28" s="80">
        <v>0</v>
      </c>
      <c r="AI28" s="80">
        <v>0</v>
      </c>
      <c r="AJ28" s="80">
        <v>1348</v>
      </c>
      <c r="AK28" s="623">
        <v>0</v>
      </c>
      <c r="AL28" s="166">
        <f t="shared" si="15"/>
        <v>44368</v>
      </c>
      <c r="AM28" s="95"/>
      <c r="AN28" s="95"/>
      <c r="AO28" s="95" t="s">
        <v>170</v>
      </c>
      <c r="AP28" s="97">
        <v>1</v>
      </c>
      <c r="AQ28" s="96">
        <v>1</v>
      </c>
      <c r="AR28" s="96">
        <v>18</v>
      </c>
      <c r="AT28" s="5">
        <v>3</v>
      </c>
    </row>
    <row r="29" spans="1:46" s="5" customFormat="1" ht="33.75" customHeight="1" thickBot="1">
      <c r="A29" s="804"/>
      <c r="B29" s="7" t="s">
        <v>171</v>
      </c>
      <c r="C29" s="81">
        <v>45</v>
      </c>
      <c r="D29" s="82">
        <v>3</v>
      </c>
      <c r="E29" s="82">
        <v>7</v>
      </c>
      <c r="F29" s="82">
        <v>0</v>
      </c>
      <c r="G29" s="82">
        <v>0</v>
      </c>
      <c r="H29" s="82">
        <v>6</v>
      </c>
      <c r="I29" s="83">
        <f t="shared" si="9"/>
        <v>61</v>
      </c>
      <c r="J29" s="624">
        <v>14</v>
      </c>
      <c r="K29" s="82">
        <v>10</v>
      </c>
      <c r="L29" s="82">
        <v>38</v>
      </c>
      <c r="M29" s="91">
        <f t="shared" si="10"/>
        <v>62</v>
      </c>
      <c r="N29" s="81">
        <v>12</v>
      </c>
      <c r="O29" s="82">
        <v>6</v>
      </c>
      <c r="P29" s="82">
        <v>34</v>
      </c>
      <c r="Q29" s="83">
        <f t="shared" si="11"/>
        <v>52</v>
      </c>
      <c r="R29" s="625">
        <v>141</v>
      </c>
      <c r="S29" s="81">
        <v>0</v>
      </c>
      <c r="T29" s="82">
        <v>0</v>
      </c>
      <c r="U29" s="82">
        <v>2</v>
      </c>
      <c r="V29" s="83">
        <f t="shared" si="12"/>
        <v>2</v>
      </c>
      <c r="W29" s="81">
        <v>0</v>
      </c>
      <c r="X29" s="82">
        <v>0</v>
      </c>
      <c r="Y29" s="82">
        <v>16</v>
      </c>
      <c r="Z29" s="83">
        <f t="shared" si="13"/>
        <v>16</v>
      </c>
      <c r="AA29" s="624">
        <v>2255</v>
      </c>
      <c r="AB29" s="626">
        <v>28</v>
      </c>
      <c r="AC29" s="81">
        <v>296992</v>
      </c>
      <c r="AD29" s="82">
        <v>51294</v>
      </c>
      <c r="AE29" s="161">
        <f t="shared" si="14"/>
        <v>348286</v>
      </c>
      <c r="AF29" s="82">
        <v>50</v>
      </c>
      <c r="AG29" s="82">
        <v>19707</v>
      </c>
      <c r="AH29" s="82">
        <v>0</v>
      </c>
      <c r="AI29" s="82">
        <v>0</v>
      </c>
      <c r="AJ29" s="82">
        <v>111</v>
      </c>
      <c r="AK29" s="626">
        <v>0</v>
      </c>
      <c r="AL29" s="167">
        <f t="shared" si="15"/>
        <v>368154</v>
      </c>
      <c r="AM29" s="95"/>
      <c r="AN29" s="95"/>
      <c r="AO29" s="95" t="s">
        <v>171</v>
      </c>
      <c r="AP29" s="97">
        <v>6</v>
      </c>
      <c r="AQ29" s="96">
        <v>0</v>
      </c>
      <c r="AR29" s="96">
        <v>3</v>
      </c>
      <c r="AT29" s="5">
        <v>8</v>
      </c>
    </row>
    <row r="30" ht="11.25">
      <c r="AG30" s="168" t="s">
        <v>346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3" width="5.25390625" style="1" customWidth="1"/>
    <col min="4" max="53" width="4.00390625" style="1" customWidth="1"/>
    <col min="54" max="16384" width="9.00390625" style="1" customWidth="1"/>
  </cols>
  <sheetData>
    <row r="1" spans="26:27" ht="19.5" customHeight="1">
      <c r="Z1" s="2" t="s">
        <v>347</v>
      </c>
      <c r="AA1" s="3" t="s">
        <v>173</v>
      </c>
    </row>
    <row r="2" spans="47:53" ht="19.5" customHeight="1" thickBot="1">
      <c r="AU2" s="4"/>
      <c r="AV2" s="4"/>
      <c r="AW2" s="4"/>
      <c r="AX2" s="4"/>
      <c r="AY2" s="4"/>
      <c r="AZ2" s="4"/>
      <c r="BA2" s="4"/>
    </row>
    <row r="3" spans="1:53" s="66" customFormat="1" ht="45" customHeight="1">
      <c r="A3" s="816"/>
      <c r="B3" s="817"/>
      <c r="C3" s="823" t="s">
        <v>104</v>
      </c>
      <c r="D3" s="821" t="s">
        <v>174</v>
      </c>
      <c r="E3" s="820"/>
      <c r="F3" s="820"/>
      <c r="G3" s="820"/>
      <c r="H3" s="820"/>
      <c r="I3" s="820"/>
      <c r="J3" s="820"/>
      <c r="K3" s="820"/>
      <c r="L3" s="820"/>
      <c r="M3" s="822"/>
      <c r="N3" s="820" t="s">
        <v>175</v>
      </c>
      <c r="O3" s="820"/>
      <c r="P3" s="820"/>
      <c r="Q3" s="820"/>
      <c r="R3" s="820"/>
      <c r="S3" s="820"/>
      <c r="T3" s="821" t="s">
        <v>176</v>
      </c>
      <c r="U3" s="820"/>
      <c r="V3" s="820"/>
      <c r="W3" s="820"/>
      <c r="X3" s="820"/>
      <c r="Y3" s="820"/>
      <c r="Z3" s="822"/>
      <c r="AA3" s="821" t="s">
        <v>177</v>
      </c>
      <c r="AB3" s="820"/>
      <c r="AC3" s="820"/>
      <c r="AD3" s="820"/>
      <c r="AE3" s="820"/>
      <c r="AF3" s="822"/>
      <c r="AG3" s="820" t="s">
        <v>178</v>
      </c>
      <c r="AH3" s="820"/>
      <c r="AI3" s="820"/>
      <c r="AJ3" s="820"/>
      <c r="AK3" s="820"/>
      <c r="AL3" s="821" t="s">
        <v>179</v>
      </c>
      <c r="AM3" s="820"/>
      <c r="AN3" s="820"/>
      <c r="AO3" s="820"/>
      <c r="AP3" s="820"/>
      <c r="AQ3" s="822"/>
      <c r="AR3" s="820" t="s">
        <v>180</v>
      </c>
      <c r="AS3" s="820"/>
      <c r="AT3" s="820"/>
      <c r="AU3" s="820"/>
      <c r="AV3" s="820"/>
      <c r="AW3" s="820"/>
      <c r="AX3" s="821" t="s">
        <v>181</v>
      </c>
      <c r="AY3" s="820"/>
      <c r="AZ3" s="822"/>
      <c r="BA3" s="125" t="s">
        <v>111</v>
      </c>
    </row>
    <row r="4" spans="1:53" s="66" customFormat="1" ht="230.25" thickBot="1">
      <c r="A4" s="818"/>
      <c r="B4" s="819"/>
      <c r="C4" s="824"/>
      <c r="D4" s="104" t="s">
        <v>136</v>
      </c>
      <c r="E4" s="105" t="s">
        <v>182</v>
      </c>
      <c r="F4" s="105" t="s">
        <v>183</v>
      </c>
      <c r="G4" s="105" t="s">
        <v>184</v>
      </c>
      <c r="H4" s="105" t="s">
        <v>185</v>
      </c>
      <c r="I4" s="105" t="s">
        <v>186</v>
      </c>
      <c r="J4" s="105" t="s">
        <v>187</v>
      </c>
      <c r="K4" s="105" t="s">
        <v>188</v>
      </c>
      <c r="L4" s="105" t="s">
        <v>189</v>
      </c>
      <c r="M4" s="106" t="s">
        <v>111</v>
      </c>
      <c r="N4" s="107" t="s">
        <v>136</v>
      </c>
      <c r="O4" s="108" t="s">
        <v>190</v>
      </c>
      <c r="P4" s="108" t="s">
        <v>191</v>
      </c>
      <c r="Q4" s="108" t="s">
        <v>192</v>
      </c>
      <c r="R4" s="108" t="s">
        <v>193</v>
      </c>
      <c r="S4" s="109" t="s">
        <v>111</v>
      </c>
      <c r="T4" s="110" t="s">
        <v>136</v>
      </c>
      <c r="U4" s="108" t="s">
        <v>194</v>
      </c>
      <c r="V4" s="108" t="s">
        <v>195</v>
      </c>
      <c r="W4" s="108" t="s">
        <v>196</v>
      </c>
      <c r="X4" s="108" t="s">
        <v>197</v>
      </c>
      <c r="Y4" s="108" t="s">
        <v>198</v>
      </c>
      <c r="Z4" s="106" t="s">
        <v>111</v>
      </c>
      <c r="AA4" s="110" t="s">
        <v>136</v>
      </c>
      <c r="AB4" s="108" t="s">
        <v>199</v>
      </c>
      <c r="AC4" s="108" t="s">
        <v>200</v>
      </c>
      <c r="AD4" s="108" t="s">
        <v>201</v>
      </c>
      <c r="AE4" s="108" t="s">
        <v>202</v>
      </c>
      <c r="AF4" s="106" t="s">
        <v>111</v>
      </c>
      <c r="AG4" s="107" t="s">
        <v>136</v>
      </c>
      <c r="AH4" s="108" t="s">
        <v>203</v>
      </c>
      <c r="AI4" s="108" t="s">
        <v>204</v>
      </c>
      <c r="AJ4" s="108" t="s">
        <v>205</v>
      </c>
      <c r="AK4" s="109" t="s">
        <v>111</v>
      </c>
      <c r="AL4" s="110" t="s">
        <v>136</v>
      </c>
      <c r="AM4" s="108" t="s">
        <v>206</v>
      </c>
      <c r="AN4" s="108" t="s">
        <v>207</v>
      </c>
      <c r="AO4" s="108" t="s">
        <v>208</v>
      </c>
      <c r="AP4" s="108" t="s">
        <v>209</v>
      </c>
      <c r="AQ4" s="106" t="s">
        <v>111</v>
      </c>
      <c r="AR4" s="107" t="s">
        <v>136</v>
      </c>
      <c r="AS4" s="108" t="s">
        <v>210</v>
      </c>
      <c r="AT4" s="108" t="s">
        <v>211</v>
      </c>
      <c r="AU4" s="108" t="s">
        <v>212</v>
      </c>
      <c r="AV4" s="108" t="s">
        <v>213</v>
      </c>
      <c r="AW4" s="109" t="s">
        <v>111</v>
      </c>
      <c r="AX4" s="110" t="s">
        <v>136</v>
      </c>
      <c r="AY4" s="109" t="s">
        <v>214</v>
      </c>
      <c r="AZ4" s="106" t="s">
        <v>111</v>
      </c>
      <c r="BA4" s="111" t="s">
        <v>78</v>
      </c>
    </row>
    <row r="5" spans="1:53" s="66" customFormat="1" ht="33" customHeight="1">
      <c r="A5" s="827" t="s">
        <v>152</v>
      </c>
      <c r="B5" s="828"/>
      <c r="C5" s="653">
        <f aca="true" t="shared" si="0" ref="C5:C12">D5+N5+T5+AA5+AG5+AL5+AR5+AX5+BA5</f>
        <v>810</v>
      </c>
      <c r="D5" s="132">
        <f aca="true" t="shared" si="1" ref="D5:D12">SUM(E5:M5)</f>
        <v>71</v>
      </c>
      <c r="E5" s="133">
        <v>19</v>
      </c>
      <c r="F5" s="133">
        <v>0</v>
      </c>
      <c r="G5" s="133">
        <v>8</v>
      </c>
      <c r="H5" s="133">
        <v>4</v>
      </c>
      <c r="I5" s="133">
        <v>30</v>
      </c>
      <c r="J5" s="133">
        <v>8</v>
      </c>
      <c r="K5" s="133">
        <v>1</v>
      </c>
      <c r="L5" s="133">
        <v>1</v>
      </c>
      <c r="M5" s="134">
        <v>0</v>
      </c>
      <c r="N5" s="132">
        <f aca="true" t="shared" si="2" ref="N5:N12">SUM(O5:S5)</f>
        <v>154</v>
      </c>
      <c r="O5" s="133">
        <v>79</v>
      </c>
      <c r="P5" s="133">
        <v>11</v>
      </c>
      <c r="Q5" s="133">
        <v>41</v>
      </c>
      <c r="R5" s="133">
        <v>8</v>
      </c>
      <c r="S5" s="134">
        <v>15</v>
      </c>
      <c r="T5" s="132">
        <f aca="true" t="shared" si="3" ref="T5:T12">SUM(U5:Z5)</f>
        <v>14</v>
      </c>
      <c r="U5" s="133">
        <v>2</v>
      </c>
      <c r="V5" s="133">
        <v>10</v>
      </c>
      <c r="W5" s="133">
        <v>0</v>
      </c>
      <c r="X5" s="133">
        <v>1</v>
      </c>
      <c r="Y5" s="133">
        <v>1</v>
      </c>
      <c r="Z5" s="134">
        <v>0</v>
      </c>
      <c r="AA5" s="132">
        <f aca="true" t="shared" si="4" ref="AA5:AA12">SUM(AB5:AF5)</f>
        <v>384</v>
      </c>
      <c r="AB5" s="133">
        <v>175</v>
      </c>
      <c r="AC5" s="133">
        <v>153</v>
      </c>
      <c r="AD5" s="133">
        <v>40</v>
      </c>
      <c r="AE5" s="133">
        <v>16</v>
      </c>
      <c r="AF5" s="134">
        <v>0</v>
      </c>
      <c r="AG5" s="132">
        <f aca="true" t="shared" si="5" ref="AG5:AG12">SUM(AH5:AK5)</f>
        <v>22</v>
      </c>
      <c r="AH5" s="133">
        <v>11</v>
      </c>
      <c r="AI5" s="133">
        <v>6</v>
      </c>
      <c r="AJ5" s="133">
        <v>5</v>
      </c>
      <c r="AK5" s="134">
        <v>0</v>
      </c>
      <c r="AL5" s="132">
        <f aca="true" t="shared" si="6" ref="AL5:AL12">SUM(AM5:AQ5)</f>
        <v>19</v>
      </c>
      <c r="AM5" s="133">
        <v>2</v>
      </c>
      <c r="AN5" s="133">
        <v>1</v>
      </c>
      <c r="AO5" s="133">
        <v>0</v>
      </c>
      <c r="AP5" s="133">
        <v>16</v>
      </c>
      <c r="AQ5" s="134">
        <v>0</v>
      </c>
      <c r="AR5" s="132">
        <f aca="true" t="shared" si="7" ref="AR5:AR12">SUM(AS5:AW5)</f>
        <v>2</v>
      </c>
      <c r="AS5" s="133">
        <v>1</v>
      </c>
      <c r="AT5" s="133">
        <v>0</v>
      </c>
      <c r="AU5" s="133">
        <v>0</v>
      </c>
      <c r="AV5" s="133">
        <v>0</v>
      </c>
      <c r="AW5" s="134">
        <v>1</v>
      </c>
      <c r="AX5" s="132">
        <f aca="true" t="shared" si="8" ref="AX5:AX12">SUM(AY5:AZ5)</f>
        <v>0</v>
      </c>
      <c r="AY5" s="658">
        <v>0</v>
      </c>
      <c r="AZ5" s="134">
        <v>0</v>
      </c>
      <c r="BA5" s="653">
        <v>144</v>
      </c>
    </row>
    <row r="6" spans="1:53" s="66" customFormat="1" ht="33" customHeight="1">
      <c r="A6" s="825" t="s">
        <v>153</v>
      </c>
      <c r="B6" s="826"/>
      <c r="C6" s="654">
        <f t="shared" si="0"/>
        <v>789</v>
      </c>
      <c r="D6" s="113">
        <f t="shared" si="1"/>
        <v>46</v>
      </c>
      <c r="E6" s="114">
        <v>9</v>
      </c>
      <c r="F6" s="114">
        <v>1</v>
      </c>
      <c r="G6" s="114">
        <v>10</v>
      </c>
      <c r="H6" s="114">
        <v>1</v>
      </c>
      <c r="I6" s="114">
        <v>21</v>
      </c>
      <c r="J6" s="114">
        <v>4</v>
      </c>
      <c r="K6" s="114">
        <v>0</v>
      </c>
      <c r="L6" s="114">
        <v>0</v>
      </c>
      <c r="M6" s="115">
        <v>0</v>
      </c>
      <c r="N6" s="113">
        <f t="shared" si="2"/>
        <v>134</v>
      </c>
      <c r="O6" s="114">
        <v>74</v>
      </c>
      <c r="P6" s="114">
        <v>4</v>
      </c>
      <c r="Q6" s="114">
        <v>34</v>
      </c>
      <c r="R6" s="114">
        <v>9</v>
      </c>
      <c r="S6" s="115">
        <v>13</v>
      </c>
      <c r="T6" s="113">
        <f t="shared" si="3"/>
        <v>19</v>
      </c>
      <c r="U6" s="114">
        <v>3</v>
      </c>
      <c r="V6" s="114">
        <v>16</v>
      </c>
      <c r="W6" s="114">
        <v>0</v>
      </c>
      <c r="X6" s="114">
        <v>0</v>
      </c>
      <c r="Y6" s="114">
        <v>0</v>
      </c>
      <c r="Z6" s="115">
        <v>0</v>
      </c>
      <c r="AA6" s="113">
        <f t="shared" si="4"/>
        <v>393</v>
      </c>
      <c r="AB6" s="114">
        <v>154</v>
      </c>
      <c r="AC6" s="114">
        <v>198</v>
      </c>
      <c r="AD6" s="114">
        <v>31</v>
      </c>
      <c r="AE6" s="114">
        <v>10</v>
      </c>
      <c r="AF6" s="115">
        <v>0</v>
      </c>
      <c r="AG6" s="113">
        <f t="shared" si="5"/>
        <v>29</v>
      </c>
      <c r="AH6" s="114">
        <v>20</v>
      </c>
      <c r="AI6" s="114">
        <v>7</v>
      </c>
      <c r="AJ6" s="114">
        <v>2</v>
      </c>
      <c r="AK6" s="115">
        <v>0</v>
      </c>
      <c r="AL6" s="113">
        <f t="shared" si="6"/>
        <v>21</v>
      </c>
      <c r="AM6" s="114">
        <v>0</v>
      </c>
      <c r="AN6" s="114">
        <v>1</v>
      </c>
      <c r="AO6" s="114">
        <v>0</v>
      </c>
      <c r="AP6" s="114">
        <v>17</v>
      </c>
      <c r="AQ6" s="115">
        <v>3</v>
      </c>
      <c r="AR6" s="113">
        <f t="shared" si="7"/>
        <v>4</v>
      </c>
      <c r="AS6" s="114">
        <v>3</v>
      </c>
      <c r="AT6" s="114">
        <v>0</v>
      </c>
      <c r="AU6" s="114">
        <v>1</v>
      </c>
      <c r="AV6" s="114">
        <v>0</v>
      </c>
      <c r="AW6" s="115">
        <v>0</v>
      </c>
      <c r="AX6" s="113">
        <f t="shared" si="8"/>
        <v>2</v>
      </c>
      <c r="AY6" s="117">
        <v>2</v>
      </c>
      <c r="AZ6" s="115">
        <v>0</v>
      </c>
      <c r="BA6" s="654">
        <v>141</v>
      </c>
    </row>
    <row r="7" spans="1:53" s="66" customFormat="1" ht="33" customHeight="1">
      <c r="A7" s="825" t="s">
        <v>154</v>
      </c>
      <c r="B7" s="826"/>
      <c r="C7" s="654">
        <f t="shared" si="0"/>
        <v>701</v>
      </c>
      <c r="D7" s="113">
        <f t="shared" si="1"/>
        <v>55</v>
      </c>
      <c r="E7" s="114">
        <v>12</v>
      </c>
      <c r="F7" s="114">
        <v>3</v>
      </c>
      <c r="G7" s="114">
        <v>9</v>
      </c>
      <c r="H7" s="114">
        <v>5</v>
      </c>
      <c r="I7" s="114">
        <v>20</v>
      </c>
      <c r="J7" s="114">
        <v>2</v>
      </c>
      <c r="K7" s="114">
        <v>4</v>
      </c>
      <c r="L7" s="114">
        <v>0</v>
      </c>
      <c r="M7" s="115">
        <v>0</v>
      </c>
      <c r="N7" s="113">
        <f t="shared" si="2"/>
        <v>136</v>
      </c>
      <c r="O7" s="114">
        <v>82</v>
      </c>
      <c r="P7" s="114">
        <v>7</v>
      </c>
      <c r="Q7" s="114">
        <v>29</v>
      </c>
      <c r="R7" s="114">
        <v>5</v>
      </c>
      <c r="S7" s="115">
        <v>13</v>
      </c>
      <c r="T7" s="113">
        <f t="shared" si="3"/>
        <v>10</v>
      </c>
      <c r="U7" s="114">
        <v>1</v>
      </c>
      <c r="V7" s="114">
        <v>9</v>
      </c>
      <c r="W7" s="114">
        <v>0</v>
      </c>
      <c r="X7" s="114">
        <v>0</v>
      </c>
      <c r="Y7" s="114">
        <v>0</v>
      </c>
      <c r="Z7" s="115">
        <v>0</v>
      </c>
      <c r="AA7" s="113">
        <f t="shared" si="4"/>
        <v>307</v>
      </c>
      <c r="AB7" s="114">
        <v>93</v>
      </c>
      <c r="AC7" s="114">
        <v>190</v>
      </c>
      <c r="AD7" s="114">
        <v>17</v>
      </c>
      <c r="AE7" s="114">
        <v>7</v>
      </c>
      <c r="AF7" s="115">
        <v>0</v>
      </c>
      <c r="AG7" s="113">
        <f t="shared" si="5"/>
        <v>35</v>
      </c>
      <c r="AH7" s="114">
        <v>25</v>
      </c>
      <c r="AI7" s="114">
        <v>8</v>
      </c>
      <c r="AJ7" s="114">
        <v>2</v>
      </c>
      <c r="AK7" s="115">
        <v>0</v>
      </c>
      <c r="AL7" s="113">
        <f t="shared" si="6"/>
        <v>12</v>
      </c>
      <c r="AM7" s="114">
        <v>0</v>
      </c>
      <c r="AN7" s="114">
        <v>1</v>
      </c>
      <c r="AO7" s="114">
        <v>0</v>
      </c>
      <c r="AP7" s="114">
        <v>10</v>
      </c>
      <c r="AQ7" s="115">
        <v>1</v>
      </c>
      <c r="AR7" s="113">
        <f t="shared" si="7"/>
        <v>2</v>
      </c>
      <c r="AS7" s="114">
        <v>2</v>
      </c>
      <c r="AT7" s="114">
        <v>0</v>
      </c>
      <c r="AU7" s="114">
        <v>0</v>
      </c>
      <c r="AV7" s="114">
        <v>0</v>
      </c>
      <c r="AW7" s="115">
        <v>0</v>
      </c>
      <c r="AX7" s="113">
        <f t="shared" si="8"/>
        <v>3</v>
      </c>
      <c r="AY7" s="117">
        <v>3</v>
      </c>
      <c r="AZ7" s="115">
        <v>0</v>
      </c>
      <c r="BA7" s="654">
        <v>141</v>
      </c>
    </row>
    <row r="8" spans="1:53" s="66" customFormat="1" ht="33" customHeight="1">
      <c r="A8" s="825" t="s">
        <v>155</v>
      </c>
      <c r="B8" s="826"/>
      <c r="C8" s="654">
        <f t="shared" si="0"/>
        <v>742</v>
      </c>
      <c r="D8" s="113">
        <f t="shared" si="1"/>
        <v>75</v>
      </c>
      <c r="E8" s="114">
        <v>19</v>
      </c>
      <c r="F8" s="114">
        <v>4</v>
      </c>
      <c r="G8" s="114">
        <v>13</v>
      </c>
      <c r="H8" s="114">
        <v>1</v>
      </c>
      <c r="I8" s="114">
        <v>28</v>
      </c>
      <c r="J8" s="114">
        <v>9</v>
      </c>
      <c r="K8" s="114">
        <v>0</v>
      </c>
      <c r="L8" s="114">
        <v>1</v>
      </c>
      <c r="M8" s="115">
        <v>0</v>
      </c>
      <c r="N8" s="113">
        <f t="shared" si="2"/>
        <v>135</v>
      </c>
      <c r="O8" s="114">
        <v>79</v>
      </c>
      <c r="P8" s="114">
        <v>6</v>
      </c>
      <c r="Q8" s="114">
        <v>35</v>
      </c>
      <c r="R8" s="114">
        <v>7</v>
      </c>
      <c r="S8" s="115">
        <v>8</v>
      </c>
      <c r="T8" s="113">
        <f t="shared" si="3"/>
        <v>20</v>
      </c>
      <c r="U8" s="114">
        <v>3</v>
      </c>
      <c r="V8" s="114">
        <v>17</v>
      </c>
      <c r="W8" s="114">
        <v>0</v>
      </c>
      <c r="X8" s="114">
        <v>0</v>
      </c>
      <c r="Y8" s="114">
        <v>0</v>
      </c>
      <c r="Z8" s="115">
        <v>0</v>
      </c>
      <c r="AA8" s="113">
        <f t="shared" si="4"/>
        <v>331</v>
      </c>
      <c r="AB8" s="114">
        <v>119</v>
      </c>
      <c r="AC8" s="114">
        <v>172</v>
      </c>
      <c r="AD8" s="114">
        <v>25</v>
      </c>
      <c r="AE8" s="114">
        <v>15</v>
      </c>
      <c r="AF8" s="115">
        <v>0</v>
      </c>
      <c r="AG8" s="113">
        <f t="shared" si="5"/>
        <v>34</v>
      </c>
      <c r="AH8" s="114">
        <v>19</v>
      </c>
      <c r="AI8" s="114">
        <v>6</v>
      </c>
      <c r="AJ8" s="114">
        <v>8</v>
      </c>
      <c r="AK8" s="115">
        <v>1</v>
      </c>
      <c r="AL8" s="113">
        <f t="shared" si="6"/>
        <v>12</v>
      </c>
      <c r="AM8" s="114">
        <v>0</v>
      </c>
      <c r="AN8" s="114">
        <v>0</v>
      </c>
      <c r="AO8" s="114">
        <v>0</v>
      </c>
      <c r="AP8" s="114">
        <v>12</v>
      </c>
      <c r="AQ8" s="115">
        <v>0</v>
      </c>
      <c r="AR8" s="113">
        <f t="shared" si="7"/>
        <v>3</v>
      </c>
      <c r="AS8" s="114">
        <v>3</v>
      </c>
      <c r="AT8" s="114">
        <v>0</v>
      </c>
      <c r="AU8" s="114">
        <v>0</v>
      </c>
      <c r="AV8" s="114">
        <v>0</v>
      </c>
      <c r="AW8" s="115">
        <v>0</v>
      </c>
      <c r="AX8" s="113">
        <f t="shared" si="8"/>
        <v>2</v>
      </c>
      <c r="AY8" s="117">
        <v>2</v>
      </c>
      <c r="AZ8" s="115">
        <v>0</v>
      </c>
      <c r="BA8" s="654">
        <v>130</v>
      </c>
    </row>
    <row r="9" spans="1:53" s="66" customFormat="1" ht="33" customHeight="1">
      <c r="A9" s="825" t="s">
        <v>156</v>
      </c>
      <c r="B9" s="826"/>
      <c r="C9" s="654">
        <f t="shared" si="0"/>
        <v>775</v>
      </c>
      <c r="D9" s="113">
        <f t="shared" si="1"/>
        <v>60</v>
      </c>
      <c r="E9" s="114">
        <v>14</v>
      </c>
      <c r="F9" s="114">
        <v>3</v>
      </c>
      <c r="G9" s="114">
        <v>4</v>
      </c>
      <c r="H9" s="114">
        <v>6</v>
      </c>
      <c r="I9" s="114">
        <v>6</v>
      </c>
      <c r="J9" s="114">
        <v>26</v>
      </c>
      <c r="K9" s="114">
        <v>0</v>
      </c>
      <c r="L9" s="114">
        <v>1</v>
      </c>
      <c r="M9" s="115">
        <v>0</v>
      </c>
      <c r="N9" s="113">
        <f t="shared" si="2"/>
        <v>138</v>
      </c>
      <c r="O9" s="114">
        <v>64</v>
      </c>
      <c r="P9" s="114">
        <v>16</v>
      </c>
      <c r="Q9" s="114">
        <v>38</v>
      </c>
      <c r="R9" s="114">
        <v>13</v>
      </c>
      <c r="S9" s="115">
        <v>7</v>
      </c>
      <c r="T9" s="113">
        <f t="shared" si="3"/>
        <v>25</v>
      </c>
      <c r="U9" s="114">
        <v>4</v>
      </c>
      <c r="V9" s="114">
        <v>21</v>
      </c>
      <c r="W9" s="114">
        <v>0</v>
      </c>
      <c r="X9" s="114">
        <v>0</v>
      </c>
      <c r="Y9" s="114">
        <v>0</v>
      </c>
      <c r="Z9" s="115">
        <v>0</v>
      </c>
      <c r="AA9" s="113">
        <f t="shared" si="4"/>
        <v>312</v>
      </c>
      <c r="AB9" s="114">
        <v>130</v>
      </c>
      <c r="AC9" s="114">
        <v>125</v>
      </c>
      <c r="AD9" s="114">
        <v>39</v>
      </c>
      <c r="AE9" s="114">
        <v>18</v>
      </c>
      <c r="AF9" s="115">
        <v>0</v>
      </c>
      <c r="AG9" s="113">
        <f t="shared" si="5"/>
        <v>48</v>
      </c>
      <c r="AH9" s="114">
        <v>29</v>
      </c>
      <c r="AI9" s="114">
        <v>11</v>
      </c>
      <c r="AJ9" s="114">
        <v>7</v>
      </c>
      <c r="AK9" s="115">
        <v>1</v>
      </c>
      <c r="AL9" s="113">
        <f t="shared" si="6"/>
        <v>7</v>
      </c>
      <c r="AM9" s="114">
        <v>2</v>
      </c>
      <c r="AN9" s="114">
        <v>0</v>
      </c>
      <c r="AO9" s="114">
        <v>0</v>
      </c>
      <c r="AP9" s="114">
        <v>4</v>
      </c>
      <c r="AQ9" s="115">
        <v>1</v>
      </c>
      <c r="AR9" s="113">
        <f t="shared" si="7"/>
        <v>8</v>
      </c>
      <c r="AS9" s="114">
        <v>8</v>
      </c>
      <c r="AT9" s="114">
        <v>0</v>
      </c>
      <c r="AU9" s="114">
        <v>0</v>
      </c>
      <c r="AV9" s="114">
        <v>0</v>
      </c>
      <c r="AW9" s="115">
        <v>0</v>
      </c>
      <c r="AX9" s="113">
        <f t="shared" si="8"/>
        <v>1</v>
      </c>
      <c r="AY9" s="117">
        <v>1</v>
      </c>
      <c r="AZ9" s="115">
        <v>0</v>
      </c>
      <c r="BA9" s="654">
        <v>176</v>
      </c>
    </row>
    <row r="10" spans="1:53" s="66" customFormat="1" ht="33" customHeight="1">
      <c r="A10" s="825" t="s">
        <v>157</v>
      </c>
      <c r="B10" s="826"/>
      <c r="C10" s="654">
        <f t="shared" si="0"/>
        <v>744</v>
      </c>
      <c r="D10" s="113">
        <f t="shared" si="1"/>
        <v>61</v>
      </c>
      <c r="E10" s="114">
        <v>15</v>
      </c>
      <c r="F10" s="114">
        <v>1</v>
      </c>
      <c r="G10" s="114">
        <v>9</v>
      </c>
      <c r="H10" s="114">
        <v>5</v>
      </c>
      <c r="I10" s="114">
        <v>24</v>
      </c>
      <c r="J10" s="114">
        <v>6</v>
      </c>
      <c r="K10" s="114">
        <v>0</v>
      </c>
      <c r="L10" s="114">
        <v>1</v>
      </c>
      <c r="M10" s="115">
        <v>0</v>
      </c>
      <c r="N10" s="113">
        <f t="shared" si="2"/>
        <v>127</v>
      </c>
      <c r="O10" s="114">
        <v>63</v>
      </c>
      <c r="P10" s="114">
        <v>8</v>
      </c>
      <c r="Q10" s="114">
        <v>34</v>
      </c>
      <c r="R10" s="114">
        <v>11</v>
      </c>
      <c r="S10" s="115">
        <v>11</v>
      </c>
      <c r="T10" s="113">
        <f t="shared" si="3"/>
        <v>9</v>
      </c>
      <c r="U10" s="114">
        <v>2</v>
      </c>
      <c r="V10" s="114">
        <v>6</v>
      </c>
      <c r="W10" s="114">
        <v>0</v>
      </c>
      <c r="X10" s="114">
        <v>0</v>
      </c>
      <c r="Y10" s="114">
        <v>0</v>
      </c>
      <c r="Z10" s="115">
        <v>1</v>
      </c>
      <c r="AA10" s="113">
        <f t="shared" si="4"/>
        <v>342</v>
      </c>
      <c r="AB10" s="114">
        <v>144</v>
      </c>
      <c r="AC10" s="114">
        <v>155</v>
      </c>
      <c r="AD10" s="114">
        <v>30</v>
      </c>
      <c r="AE10" s="114">
        <v>13</v>
      </c>
      <c r="AF10" s="115">
        <v>0</v>
      </c>
      <c r="AG10" s="113">
        <f t="shared" si="5"/>
        <v>30</v>
      </c>
      <c r="AH10" s="114">
        <v>16</v>
      </c>
      <c r="AI10" s="114">
        <v>10</v>
      </c>
      <c r="AJ10" s="114">
        <v>4</v>
      </c>
      <c r="AK10" s="115">
        <v>0</v>
      </c>
      <c r="AL10" s="113">
        <f t="shared" si="6"/>
        <v>11</v>
      </c>
      <c r="AM10" s="114">
        <v>0</v>
      </c>
      <c r="AN10" s="114">
        <v>0</v>
      </c>
      <c r="AO10" s="114">
        <v>0</v>
      </c>
      <c r="AP10" s="114">
        <v>11</v>
      </c>
      <c r="AQ10" s="115">
        <v>0</v>
      </c>
      <c r="AR10" s="113">
        <f t="shared" si="7"/>
        <v>4</v>
      </c>
      <c r="AS10" s="114">
        <v>4</v>
      </c>
      <c r="AT10" s="114">
        <v>0</v>
      </c>
      <c r="AU10" s="114">
        <v>0</v>
      </c>
      <c r="AV10" s="114">
        <v>0</v>
      </c>
      <c r="AW10" s="115">
        <v>0</v>
      </c>
      <c r="AX10" s="113">
        <f t="shared" si="8"/>
        <v>5</v>
      </c>
      <c r="AY10" s="117">
        <v>5</v>
      </c>
      <c r="AZ10" s="115">
        <v>0</v>
      </c>
      <c r="BA10" s="654">
        <v>155</v>
      </c>
    </row>
    <row r="11" spans="1:53" s="66" customFormat="1" ht="33" customHeight="1">
      <c r="A11" s="825" t="s">
        <v>159</v>
      </c>
      <c r="B11" s="826"/>
      <c r="C11" s="654">
        <f t="shared" si="0"/>
        <v>917</v>
      </c>
      <c r="D11" s="113">
        <f t="shared" si="1"/>
        <v>71</v>
      </c>
      <c r="E11" s="114">
        <v>11</v>
      </c>
      <c r="F11" s="114">
        <v>0</v>
      </c>
      <c r="G11" s="114">
        <v>19</v>
      </c>
      <c r="H11" s="114">
        <v>2</v>
      </c>
      <c r="I11" s="114">
        <v>24</v>
      </c>
      <c r="J11" s="114">
        <v>14</v>
      </c>
      <c r="K11" s="114">
        <v>0</v>
      </c>
      <c r="L11" s="114">
        <v>0</v>
      </c>
      <c r="M11" s="115">
        <v>1</v>
      </c>
      <c r="N11" s="113">
        <f t="shared" si="2"/>
        <v>128</v>
      </c>
      <c r="O11" s="114">
        <v>80</v>
      </c>
      <c r="P11" s="114">
        <v>5</v>
      </c>
      <c r="Q11" s="114">
        <v>23</v>
      </c>
      <c r="R11" s="114">
        <v>9</v>
      </c>
      <c r="S11" s="115">
        <v>11</v>
      </c>
      <c r="T11" s="113">
        <f t="shared" si="3"/>
        <v>20</v>
      </c>
      <c r="U11" s="114">
        <v>1</v>
      </c>
      <c r="V11" s="114">
        <v>19</v>
      </c>
      <c r="W11" s="114">
        <v>0</v>
      </c>
      <c r="X11" s="114">
        <v>0</v>
      </c>
      <c r="Y11" s="114">
        <v>0</v>
      </c>
      <c r="Z11" s="115">
        <v>0</v>
      </c>
      <c r="AA11" s="113">
        <f t="shared" si="4"/>
        <v>477</v>
      </c>
      <c r="AB11" s="114">
        <v>245</v>
      </c>
      <c r="AC11" s="114">
        <v>182</v>
      </c>
      <c r="AD11" s="114">
        <v>36</v>
      </c>
      <c r="AE11" s="114">
        <v>14</v>
      </c>
      <c r="AF11" s="115">
        <v>0</v>
      </c>
      <c r="AG11" s="113">
        <f t="shared" si="5"/>
        <v>44</v>
      </c>
      <c r="AH11" s="114">
        <v>22</v>
      </c>
      <c r="AI11" s="114">
        <v>11</v>
      </c>
      <c r="AJ11" s="114">
        <v>11</v>
      </c>
      <c r="AK11" s="115">
        <v>0</v>
      </c>
      <c r="AL11" s="113">
        <f t="shared" si="6"/>
        <v>10</v>
      </c>
      <c r="AM11" s="114">
        <v>0</v>
      </c>
      <c r="AN11" s="114">
        <v>0</v>
      </c>
      <c r="AO11" s="114">
        <v>0</v>
      </c>
      <c r="AP11" s="114">
        <v>8</v>
      </c>
      <c r="AQ11" s="115">
        <v>2</v>
      </c>
      <c r="AR11" s="113">
        <f t="shared" si="7"/>
        <v>5</v>
      </c>
      <c r="AS11" s="114">
        <v>4</v>
      </c>
      <c r="AT11" s="114">
        <v>0</v>
      </c>
      <c r="AU11" s="114">
        <v>0</v>
      </c>
      <c r="AV11" s="114">
        <v>0</v>
      </c>
      <c r="AW11" s="115">
        <v>1</v>
      </c>
      <c r="AX11" s="113">
        <f t="shared" si="8"/>
        <v>6</v>
      </c>
      <c r="AY11" s="117">
        <v>6</v>
      </c>
      <c r="AZ11" s="115">
        <v>0</v>
      </c>
      <c r="BA11" s="654">
        <v>156</v>
      </c>
    </row>
    <row r="12" spans="1:53" s="66" customFormat="1" ht="33" customHeight="1">
      <c r="A12" s="825" t="s">
        <v>486</v>
      </c>
      <c r="B12" s="826"/>
      <c r="C12" s="655">
        <f t="shared" si="0"/>
        <v>654</v>
      </c>
      <c r="D12" s="119">
        <f t="shared" si="1"/>
        <v>75</v>
      </c>
      <c r="E12" s="120">
        <v>15</v>
      </c>
      <c r="F12" s="120">
        <v>3</v>
      </c>
      <c r="G12" s="120">
        <v>15</v>
      </c>
      <c r="H12" s="120">
        <v>5</v>
      </c>
      <c r="I12" s="120">
        <v>27</v>
      </c>
      <c r="J12" s="120">
        <v>8</v>
      </c>
      <c r="K12" s="120">
        <v>0</v>
      </c>
      <c r="L12" s="120">
        <v>2</v>
      </c>
      <c r="M12" s="121">
        <v>0</v>
      </c>
      <c r="N12" s="119">
        <f t="shared" si="2"/>
        <v>105</v>
      </c>
      <c r="O12" s="120">
        <v>64</v>
      </c>
      <c r="P12" s="120">
        <v>1</v>
      </c>
      <c r="Q12" s="120">
        <v>23</v>
      </c>
      <c r="R12" s="120">
        <v>8</v>
      </c>
      <c r="S12" s="121">
        <v>9</v>
      </c>
      <c r="T12" s="119">
        <f t="shared" si="3"/>
        <v>17</v>
      </c>
      <c r="U12" s="120">
        <v>5</v>
      </c>
      <c r="V12" s="120">
        <v>12</v>
      </c>
      <c r="W12" s="120">
        <v>0</v>
      </c>
      <c r="X12" s="120">
        <v>0</v>
      </c>
      <c r="Y12" s="120">
        <v>0</v>
      </c>
      <c r="Z12" s="121">
        <v>0</v>
      </c>
      <c r="AA12" s="119">
        <f t="shared" si="4"/>
        <v>288</v>
      </c>
      <c r="AB12" s="120">
        <v>106</v>
      </c>
      <c r="AC12" s="120">
        <v>150</v>
      </c>
      <c r="AD12" s="120">
        <v>17</v>
      </c>
      <c r="AE12" s="120">
        <v>13</v>
      </c>
      <c r="AF12" s="121">
        <v>2</v>
      </c>
      <c r="AG12" s="119">
        <f t="shared" si="5"/>
        <v>27</v>
      </c>
      <c r="AH12" s="120">
        <v>16</v>
      </c>
      <c r="AI12" s="120">
        <v>9</v>
      </c>
      <c r="AJ12" s="120">
        <v>2</v>
      </c>
      <c r="AK12" s="121">
        <v>0</v>
      </c>
      <c r="AL12" s="119">
        <f t="shared" si="6"/>
        <v>12</v>
      </c>
      <c r="AM12" s="123">
        <v>0</v>
      </c>
      <c r="AN12" s="123">
        <v>1</v>
      </c>
      <c r="AO12" s="123">
        <v>1</v>
      </c>
      <c r="AP12" s="123">
        <v>10</v>
      </c>
      <c r="AQ12" s="124">
        <v>0</v>
      </c>
      <c r="AR12" s="119">
        <f t="shared" si="7"/>
        <v>2</v>
      </c>
      <c r="AS12" s="120">
        <v>1</v>
      </c>
      <c r="AT12" s="120">
        <v>1</v>
      </c>
      <c r="AU12" s="120">
        <v>0</v>
      </c>
      <c r="AV12" s="120">
        <v>0</v>
      </c>
      <c r="AW12" s="121">
        <v>0</v>
      </c>
      <c r="AX12" s="119">
        <f t="shared" si="8"/>
        <v>3</v>
      </c>
      <c r="AY12" s="122">
        <v>3</v>
      </c>
      <c r="AZ12" s="121">
        <v>0</v>
      </c>
      <c r="BA12" s="655">
        <v>125</v>
      </c>
    </row>
    <row r="13" spans="1:53" s="66" customFormat="1" ht="33" customHeight="1">
      <c r="A13" s="825" t="s">
        <v>487</v>
      </c>
      <c r="B13" s="826"/>
      <c r="C13" s="654">
        <f>D13+N13+T13+AA13+AG13+AL13+AR13+AX13+BA13</f>
        <v>697</v>
      </c>
      <c r="D13" s="113">
        <f>SUM(E13:M13)</f>
        <v>78</v>
      </c>
      <c r="E13" s="114">
        <v>14</v>
      </c>
      <c r="F13" s="114">
        <v>2</v>
      </c>
      <c r="G13" s="114">
        <v>9</v>
      </c>
      <c r="H13" s="114">
        <v>9</v>
      </c>
      <c r="I13" s="114">
        <v>20</v>
      </c>
      <c r="J13" s="114">
        <v>21</v>
      </c>
      <c r="K13" s="114">
        <v>1</v>
      </c>
      <c r="L13" s="114">
        <v>2</v>
      </c>
      <c r="M13" s="115">
        <v>0</v>
      </c>
      <c r="N13" s="113">
        <f>SUM(O13:S13)</f>
        <v>133</v>
      </c>
      <c r="O13" s="114">
        <v>75</v>
      </c>
      <c r="P13" s="114">
        <v>7</v>
      </c>
      <c r="Q13" s="114">
        <v>23</v>
      </c>
      <c r="R13" s="114">
        <v>13</v>
      </c>
      <c r="S13" s="115">
        <v>15</v>
      </c>
      <c r="T13" s="113">
        <f>SUM(U13:Z13)</f>
        <v>11</v>
      </c>
      <c r="U13" s="114">
        <v>1</v>
      </c>
      <c r="V13" s="114">
        <v>10</v>
      </c>
      <c r="W13" s="114">
        <v>0</v>
      </c>
      <c r="X13" s="114">
        <v>0</v>
      </c>
      <c r="Y13" s="114">
        <v>0</v>
      </c>
      <c r="Z13" s="115">
        <v>0</v>
      </c>
      <c r="AA13" s="113">
        <f>SUM(AB13:AF13)</f>
        <v>310</v>
      </c>
      <c r="AB13" s="114">
        <v>131</v>
      </c>
      <c r="AC13" s="114">
        <v>131</v>
      </c>
      <c r="AD13" s="114">
        <v>34</v>
      </c>
      <c r="AE13" s="114">
        <v>14</v>
      </c>
      <c r="AF13" s="115">
        <v>0</v>
      </c>
      <c r="AG13" s="113">
        <f>SUM(AH13:AK13)</f>
        <v>27</v>
      </c>
      <c r="AH13" s="114">
        <v>15</v>
      </c>
      <c r="AI13" s="114">
        <v>5</v>
      </c>
      <c r="AJ13" s="114">
        <v>6</v>
      </c>
      <c r="AK13" s="115">
        <v>1</v>
      </c>
      <c r="AL13" s="113">
        <f>SUM(AM13:AQ13)</f>
        <v>14</v>
      </c>
      <c r="AM13" s="114">
        <v>0</v>
      </c>
      <c r="AN13" s="114">
        <v>1</v>
      </c>
      <c r="AO13" s="114">
        <v>4</v>
      </c>
      <c r="AP13" s="114">
        <v>7</v>
      </c>
      <c r="AQ13" s="115">
        <v>2</v>
      </c>
      <c r="AR13" s="113">
        <f>SUM(AS13:AW13)</f>
        <v>5</v>
      </c>
      <c r="AS13" s="114">
        <v>5</v>
      </c>
      <c r="AT13" s="114">
        <v>0</v>
      </c>
      <c r="AU13" s="114">
        <v>0</v>
      </c>
      <c r="AV13" s="114">
        <v>0</v>
      </c>
      <c r="AW13" s="115">
        <v>0</v>
      </c>
      <c r="AX13" s="113">
        <f>SUM(AY13:AZ13)</f>
        <v>2</v>
      </c>
      <c r="AY13" s="114">
        <v>2</v>
      </c>
      <c r="AZ13" s="115">
        <v>0</v>
      </c>
      <c r="BA13" s="654">
        <v>117</v>
      </c>
    </row>
    <row r="14" spans="1:53" s="66" customFormat="1" ht="33" customHeight="1" thickBot="1">
      <c r="A14" s="833" t="s">
        <v>488</v>
      </c>
      <c r="B14" s="834"/>
      <c r="C14" s="656">
        <f>D14+N14+T14+AA14+AG14+AL14+AR14+AX14+BA14</f>
        <v>707</v>
      </c>
      <c r="D14" s="649">
        <f>SUM(E14:M14)</f>
        <v>66</v>
      </c>
      <c r="E14" s="650">
        <v>20</v>
      </c>
      <c r="F14" s="650">
        <v>2</v>
      </c>
      <c r="G14" s="650">
        <v>9</v>
      </c>
      <c r="H14" s="650">
        <v>5</v>
      </c>
      <c r="I14" s="650">
        <v>12</v>
      </c>
      <c r="J14" s="650">
        <v>13</v>
      </c>
      <c r="K14" s="650">
        <v>1</v>
      </c>
      <c r="L14" s="650">
        <v>4</v>
      </c>
      <c r="M14" s="651">
        <v>0</v>
      </c>
      <c r="N14" s="649">
        <f>SUM(O14:S14)</f>
        <v>118</v>
      </c>
      <c r="O14" s="650">
        <v>67</v>
      </c>
      <c r="P14" s="650">
        <v>2</v>
      </c>
      <c r="Q14" s="650">
        <v>31</v>
      </c>
      <c r="R14" s="650">
        <v>9</v>
      </c>
      <c r="S14" s="651">
        <v>9</v>
      </c>
      <c r="T14" s="649">
        <f>SUM(U14:Z14)</f>
        <v>19</v>
      </c>
      <c r="U14" s="650">
        <v>0</v>
      </c>
      <c r="V14" s="650">
        <v>19</v>
      </c>
      <c r="W14" s="650">
        <v>0</v>
      </c>
      <c r="X14" s="650">
        <v>0</v>
      </c>
      <c r="Y14" s="650">
        <v>0</v>
      </c>
      <c r="Z14" s="651">
        <v>0</v>
      </c>
      <c r="AA14" s="649">
        <f>SUM(AB14:AF14)</f>
        <v>335</v>
      </c>
      <c r="AB14" s="650">
        <v>147</v>
      </c>
      <c r="AC14" s="650">
        <v>146</v>
      </c>
      <c r="AD14" s="650">
        <v>23</v>
      </c>
      <c r="AE14" s="650">
        <v>19</v>
      </c>
      <c r="AF14" s="651">
        <v>0</v>
      </c>
      <c r="AG14" s="649">
        <f>SUM(AH14:AK14)</f>
        <v>34</v>
      </c>
      <c r="AH14" s="650">
        <v>22</v>
      </c>
      <c r="AI14" s="650">
        <v>8</v>
      </c>
      <c r="AJ14" s="650">
        <v>4</v>
      </c>
      <c r="AK14" s="651">
        <v>0</v>
      </c>
      <c r="AL14" s="649">
        <f>SUM(AM14:AQ14)</f>
        <v>13</v>
      </c>
      <c r="AM14" s="650">
        <v>0</v>
      </c>
      <c r="AN14" s="650">
        <v>1</v>
      </c>
      <c r="AO14" s="650">
        <v>2</v>
      </c>
      <c r="AP14" s="650">
        <v>9</v>
      </c>
      <c r="AQ14" s="651">
        <v>1</v>
      </c>
      <c r="AR14" s="649">
        <f>SUM(AS14:AW14)</f>
        <v>14</v>
      </c>
      <c r="AS14" s="650">
        <v>9</v>
      </c>
      <c r="AT14" s="650">
        <v>0</v>
      </c>
      <c r="AU14" s="650">
        <v>0</v>
      </c>
      <c r="AV14" s="650">
        <v>0</v>
      </c>
      <c r="AW14" s="651">
        <v>5</v>
      </c>
      <c r="AX14" s="649">
        <f>SUM(AY14:AZ14)</f>
        <v>3</v>
      </c>
      <c r="AY14" s="652">
        <v>3</v>
      </c>
      <c r="AZ14" s="651">
        <v>0</v>
      </c>
      <c r="BA14" s="656">
        <v>105</v>
      </c>
    </row>
    <row r="15" spans="1:53" s="66" customFormat="1" ht="33" customHeight="1" thickBot="1" thickTop="1">
      <c r="A15" s="829" t="s">
        <v>158</v>
      </c>
      <c r="B15" s="830"/>
      <c r="C15" s="657">
        <f>SUM(C5:C14)/10</f>
        <v>753.6</v>
      </c>
      <c r="D15" s="127">
        <f>SUM(D5:D14)/10</f>
        <v>65.8</v>
      </c>
      <c r="E15" s="128">
        <f>SUM(E5:E14)/10</f>
        <v>14.8</v>
      </c>
      <c r="F15" s="128">
        <f aca="true" t="shared" si="9" ref="F15:L15">SUM(F5:F14)/10</f>
        <v>1.9</v>
      </c>
      <c r="G15" s="128">
        <f t="shared" si="9"/>
        <v>10.5</v>
      </c>
      <c r="H15" s="128">
        <f t="shared" si="9"/>
        <v>4.3</v>
      </c>
      <c r="I15" s="128">
        <f t="shared" si="9"/>
        <v>21.2</v>
      </c>
      <c r="J15" s="128">
        <f t="shared" si="9"/>
        <v>11.1</v>
      </c>
      <c r="K15" s="128">
        <f t="shared" si="9"/>
        <v>0.7</v>
      </c>
      <c r="L15" s="128">
        <f t="shared" si="9"/>
        <v>1.2</v>
      </c>
      <c r="M15" s="129">
        <f aca="true" t="shared" si="10" ref="M15:BA15">SUM(M5:M14)/10</f>
        <v>0.1</v>
      </c>
      <c r="N15" s="127">
        <f t="shared" si="10"/>
        <v>130.8</v>
      </c>
      <c r="O15" s="128">
        <f t="shared" si="10"/>
        <v>72.7</v>
      </c>
      <c r="P15" s="128">
        <f t="shared" si="10"/>
        <v>6.7</v>
      </c>
      <c r="Q15" s="128">
        <f t="shared" si="10"/>
        <v>31.1</v>
      </c>
      <c r="R15" s="128">
        <f t="shared" si="10"/>
        <v>9.2</v>
      </c>
      <c r="S15" s="129">
        <f t="shared" si="10"/>
        <v>11.1</v>
      </c>
      <c r="T15" s="127">
        <f t="shared" si="10"/>
        <v>16.4</v>
      </c>
      <c r="U15" s="128">
        <f t="shared" si="10"/>
        <v>2.2</v>
      </c>
      <c r="V15" s="128">
        <f t="shared" si="10"/>
        <v>13.9</v>
      </c>
      <c r="W15" s="128">
        <f t="shared" si="10"/>
        <v>0</v>
      </c>
      <c r="X15" s="128">
        <f t="shared" si="10"/>
        <v>0.1</v>
      </c>
      <c r="Y15" s="128">
        <f t="shared" si="10"/>
        <v>0.1</v>
      </c>
      <c r="Z15" s="129">
        <f t="shared" si="10"/>
        <v>0.1</v>
      </c>
      <c r="AA15" s="127">
        <f t="shared" si="10"/>
        <v>347.9</v>
      </c>
      <c r="AB15" s="128">
        <f t="shared" si="10"/>
        <v>144.4</v>
      </c>
      <c r="AC15" s="128">
        <f t="shared" si="10"/>
        <v>160.2</v>
      </c>
      <c r="AD15" s="128">
        <f t="shared" si="10"/>
        <v>29.2</v>
      </c>
      <c r="AE15" s="128">
        <f t="shared" si="10"/>
        <v>13.9</v>
      </c>
      <c r="AF15" s="129">
        <f t="shared" si="10"/>
        <v>0.2</v>
      </c>
      <c r="AG15" s="127">
        <f t="shared" si="10"/>
        <v>33</v>
      </c>
      <c r="AH15" s="128">
        <f t="shared" si="10"/>
        <v>19.5</v>
      </c>
      <c r="AI15" s="128">
        <f t="shared" si="10"/>
        <v>8.1</v>
      </c>
      <c r="AJ15" s="128">
        <f t="shared" si="10"/>
        <v>5.1</v>
      </c>
      <c r="AK15" s="129">
        <f t="shared" si="10"/>
        <v>0.3</v>
      </c>
      <c r="AL15" s="127">
        <f t="shared" si="10"/>
        <v>13.1</v>
      </c>
      <c r="AM15" s="128">
        <f t="shared" si="10"/>
        <v>0.4</v>
      </c>
      <c r="AN15" s="128">
        <f t="shared" si="10"/>
        <v>0.6</v>
      </c>
      <c r="AO15" s="128">
        <f t="shared" si="10"/>
        <v>0.7</v>
      </c>
      <c r="AP15" s="128">
        <f t="shared" si="10"/>
        <v>10.4</v>
      </c>
      <c r="AQ15" s="129">
        <f t="shared" si="10"/>
        <v>1</v>
      </c>
      <c r="AR15" s="127">
        <f t="shared" si="10"/>
        <v>4.9</v>
      </c>
      <c r="AS15" s="128">
        <f t="shared" si="10"/>
        <v>4</v>
      </c>
      <c r="AT15" s="128">
        <f t="shared" si="10"/>
        <v>0.1</v>
      </c>
      <c r="AU15" s="128">
        <f t="shared" si="10"/>
        <v>0.1</v>
      </c>
      <c r="AV15" s="128">
        <f t="shared" si="10"/>
        <v>0</v>
      </c>
      <c r="AW15" s="129">
        <f t="shared" si="10"/>
        <v>0.7</v>
      </c>
      <c r="AX15" s="127">
        <f t="shared" si="10"/>
        <v>2.7</v>
      </c>
      <c r="AY15" s="130">
        <f t="shared" si="10"/>
        <v>2.7</v>
      </c>
      <c r="AZ15" s="129">
        <f t="shared" si="10"/>
        <v>0</v>
      </c>
      <c r="BA15" s="657">
        <f t="shared" si="10"/>
        <v>139</v>
      </c>
    </row>
    <row r="16" spans="1:53" s="66" customFormat="1" ht="33" customHeight="1">
      <c r="A16" s="831" t="s">
        <v>489</v>
      </c>
      <c r="B16" s="832"/>
      <c r="C16" s="131">
        <f aca="true" t="shared" si="11" ref="C16:AH16">(SUM(C17:C22))</f>
        <v>713</v>
      </c>
      <c r="D16" s="132">
        <f t="shared" si="11"/>
        <v>75</v>
      </c>
      <c r="E16" s="133">
        <f t="shared" si="11"/>
        <v>17</v>
      </c>
      <c r="F16" s="133">
        <f t="shared" si="11"/>
        <v>0</v>
      </c>
      <c r="G16" s="133">
        <f t="shared" si="11"/>
        <v>12</v>
      </c>
      <c r="H16" s="133">
        <f t="shared" si="11"/>
        <v>4</v>
      </c>
      <c r="I16" s="133">
        <f t="shared" si="11"/>
        <v>21</v>
      </c>
      <c r="J16" s="133">
        <f t="shared" si="11"/>
        <v>13</v>
      </c>
      <c r="K16" s="133">
        <f t="shared" si="11"/>
        <v>1</v>
      </c>
      <c r="L16" s="133">
        <f t="shared" si="11"/>
        <v>7</v>
      </c>
      <c r="M16" s="134">
        <f t="shared" si="11"/>
        <v>0</v>
      </c>
      <c r="N16" s="135">
        <f t="shared" si="11"/>
        <v>96</v>
      </c>
      <c r="O16" s="136">
        <f t="shared" si="11"/>
        <v>58</v>
      </c>
      <c r="P16" s="136">
        <f t="shared" si="11"/>
        <v>3</v>
      </c>
      <c r="Q16" s="136">
        <f t="shared" si="11"/>
        <v>17</v>
      </c>
      <c r="R16" s="136">
        <f t="shared" si="11"/>
        <v>6</v>
      </c>
      <c r="S16" s="137">
        <f t="shared" si="11"/>
        <v>12</v>
      </c>
      <c r="T16" s="132">
        <f t="shared" si="11"/>
        <v>6</v>
      </c>
      <c r="U16" s="133">
        <f t="shared" si="11"/>
        <v>0</v>
      </c>
      <c r="V16" s="133">
        <f t="shared" si="11"/>
        <v>6</v>
      </c>
      <c r="W16" s="133">
        <f t="shared" si="11"/>
        <v>0</v>
      </c>
      <c r="X16" s="133">
        <f t="shared" si="11"/>
        <v>0</v>
      </c>
      <c r="Y16" s="133">
        <f t="shared" si="11"/>
        <v>0</v>
      </c>
      <c r="Z16" s="134">
        <f t="shared" si="11"/>
        <v>0</v>
      </c>
      <c r="AA16" s="138">
        <f t="shared" si="11"/>
        <v>343</v>
      </c>
      <c r="AB16" s="136">
        <f t="shared" si="11"/>
        <v>163</v>
      </c>
      <c r="AC16" s="136">
        <f t="shared" si="11"/>
        <v>137</v>
      </c>
      <c r="AD16" s="136">
        <f t="shared" si="11"/>
        <v>26</v>
      </c>
      <c r="AE16" s="136">
        <f t="shared" si="11"/>
        <v>17</v>
      </c>
      <c r="AF16" s="139">
        <f t="shared" si="11"/>
        <v>0</v>
      </c>
      <c r="AG16" s="135">
        <f t="shared" si="11"/>
        <v>37</v>
      </c>
      <c r="AH16" s="136">
        <f t="shared" si="11"/>
        <v>21</v>
      </c>
      <c r="AI16" s="136">
        <f aca="true" t="shared" si="12" ref="AI16:BA16">(SUM(AI17:AI22))</f>
        <v>10</v>
      </c>
      <c r="AJ16" s="136">
        <f t="shared" si="12"/>
        <v>6</v>
      </c>
      <c r="AK16" s="137">
        <f t="shared" si="12"/>
        <v>0</v>
      </c>
      <c r="AL16" s="138">
        <f t="shared" si="12"/>
        <v>13</v>
      </c>
      <c r="AM16" s="136">
        <f t="shared" si="12"/>
        <v>1</v>
      </c>
      <c r="AN16" s="136">
        <f t="shared" si="12"/>
        <v>1</v>
      </c>
      <c r="AO16" s="136">
        <f t="shared" si="12"/>
        <v>0</v>
      </c>
      <c r="AP16" s="136">
        <f t="shared" si="12"/>
        <v>8</v>
      </c>
      <c r="AQ16" s="139">
        <f t="shared" si="12"/>
        <v>3</v>
      </c>
      <c r="AR16" s="135">
        <f t="shared" si="12"/>
        <v>2</v>
      </c>
      <c r="AS16" s="136">
        <f t="shared" si="12"/>
        <v>1</v>
      </c>
      <c r="AT16" s="136">
        <f t="shared" si="12"/>
        <v>1</v>
      </c>
      <c r="AU16" s="136">
        <f t="shared" si="12"/>
        <v>0</v>
      </c>
      <c r="AV16" s="136">
        <f t="shared" si="12"/>
        <v>0</v>
      </c>
      <c r="AW16" s="137">
        <f t="shared" si="12"/>
        <v>0</v>
      </c>
      <c r="AX16" s="138">
        <f t="shared" si="12"/>
        <v>3</v>
      </c>
      <c r="AY16" s="137">
        <f t="shared" si="12"/>
        <v>3</v>
      </c>
      <c r="AZ16" s="139">
        <f t="shared" si="12"/>
        <v>0</v>
      </c>
      <c r="BA16" s="140">
        <f t="shared" si="12"/>
        <v>138</v>
      </c>
    </row>
    <row r="17" spans="1:53" s="66" customFormat="1" ht="33" customHeight="1">
      <c r="A17" s="835" t="s">
        <v>490</v>
      </c>
      <c r="B17" s="141" t="s">
        <v>106</v>
      </c>
      <c r="C17" s="112">
        <f aca="true" t="shared" si="13" ref="C17:C22">D17+N17+T17+AA17+AG17+AL17+AR17+AX17+BA17</f>
        <v>360</v>
      </c>
      <c r="D17" s="113">
        <f aca="true" t="shared" si="14" ref="D17:D22">SUM(E17:M17)</f>
        <v>54</v>
      </c>
      <c r="E17" s="114">
        <v>14</v>
      </c>
      <c r="F17" s="114">
        <v>0</v>
      </c>
      <c r="G17" s="114">
        <v>9</v>
      </c>
      <c r="H17" s="114">
        <v>3</v>
      </c>
      <c r="I17" s="114">
        <v>11</v>
      </c>
      <c r="J17" s="114">
        <v>11</v>
      </c>
      <c r="K17" s="114">
        <v>1</v>
      </c>
      <c r="L17" s="114">
        <v>5</v>
      </c>
      <c r="M17" s="115">
        <v>0</v>
      </c>
      <c r="N17" s="116">
        <f aca="true" t="shared" si="15" ref="N17:N22">SUM(O17:S17)</f>
        <v>91</v>
      </c>
      <c r="O17" s="114">
        <v>57</v>
      </c>
      <c r="P17" s="114">
        <v>3</v>
      </c>
      <c r="Q17" s="114">
        <v>15</v>
      </c>
      <c r="R17" s="114">
        <v>6</v>
      </c>
      <c r="S17" s="117">
        <v>10</v>
      </c>
      <c r="T17" s="113">
        <f aca="true" t="shared" si="16" ref="T17:T22">SUM(U17:Z17)</f>
        <v>6</v>
      </c>
      <c r="U17" s="114">
        <v>0</v>
      </c>
      <c r="V17" s="114">
        <v>6</v>
      </c>
      <c r="W17" s="114">
        <v>0</v>
      </c>
      <c r="X17" s="114">
        <v>0</v>
      </c>
      <c r="Y17" s="114">
        <v>0</v>
      </c>
      <c r="Z17" s="115">
        <v>0</v>
      </c>
      <c r="AA17" s="113">
        <f aca="true" t="shared" si="17" ref="AA17:AA22">SUM(AB17:AF17)</f>
        <v>110</v>
      </c>
      <c r="AB17" s="114">
        <v>22</v>
      </c>
      <c r="AC17" s="114">
        <v>73</v>
      </c>
      <c r="AD17" s="114">
        <v>12</v>
      </c>
      <c r="AE17" s="114">
        <v>3</v>
      </c>
      <c r="AF17" s="115">
        <v>0</v>
      </c>
      <c r="AG17" s="116">
        <f aca="true" t="shared" si="18" ref="AG17:AG22">SUM(AH17:AK17)</f>
        <v>12</v>
      </c>
      <c r="AH17" s="114">
        <v>7</v>
      </c>
      <c r="AI17" s="114">
        <v>2</v>
      </c>
      <c r="AJ17" s="114">
        <v>3</v>
      </c>
      <c r="AK17" s="117">
        <v>0</v>
      </c>
      <c r="AL17" s="113">
        <f aca="true" t="shared" si="19" ref="AL17:AL22">SUM(AM17:AQ17)</f>
        <v>6</v>
      </c>
      <c r="AM17" s="114">
        <v>0</v>
      </c>
      <c r="AN17" s="114">
        <v>0</v>
      </c>
      <c r="AO17" s="114">
        <v>0</v>
      </c>
      <c r="AP17" s="114">
        <v>6</v>
      </c>
      <c r="AQ17" s="115">
        <v>0</v>
      </c>
      <c r="AR17" s="116">
        <f aca="true" t="shared" si="20" ref="AR17:AR22">SUM(AS17:AW17)</f>
        <v>1</v>
      </c>
      <c r="AS17" s="114">
        <v>0</v>
      </c>
      <c r="AT17" s="114">
        <v>1</v>
      </c>
      <c r="AU17" s="114">
        <v>0</v>
      </c>
      <c r="AV17" s="114">
        <v>0</v>
      </c>
      <c r="AW17" s="117">
        <v>0</v>
      </c>
      <c r="AX17" s="113">
        <f aca="true" t="shared" si="21" ref="AX17:AX22">SUM(AY17:AZ17)</f>
        <v>0</v>
      </c>
      <c r="AY17" s="117">
        <v>0</v>
      </c>
      <c r="AZ17" s="115">
        <v>0</v>
      </c>
      <c r="BA17" s="118">
        <v>80</v>
      </c>
    </row>
    <row r="18" spans="1:53" s="66" customFormat="1" ht="33" customHeight="1">
      <c r="A18" s="836"/>
      <c r="B18" s="141" t="s">
        <v>107</v>
      </c>
      <c r="C18" s="112">
        <f t="shared" si="13"/>
        <v>53</v>
      </c>
      <c r="D18" s="113">
        <f t="shared" si="14"/>
        <v>1</v>
      </c>
      <c r="E18" s="114">
        <v>0</v>
      </c>
      <c r="F18" s="114">
        <v>0</v>
      </c>
      <c r="G18" s="114">
        <v>0</v>
      </c>
      <c r="H18" s="114">
        <v>1</v>
      </c>
      <c r="I18" s="114">
        <v>0</v>
      </c>
      <c r="J18" s="114">
        <v>0</v>
      </c>
      <c r="K18" s="114">
        <v>0</v>
      </c>
      <c r="L18" s="114">
        <v>0</v>
      </c>
      <c r="M18" s="115">
        <v>0</v>
      </c>
      <c r="N18" s="116">
        <f t="shared" si="15"/>
        <v>1</v>
      </c>
      <c r="O18" s="114">
        <v>0</v>
      </c>
      <c r="P18" s="114">
        <v>0</v>
      </c>
      <c r="Q18" s="114">
        <v>0</v>
      </c>
      <c r="R18" s="114">
        <v>0</v>
      </c>
      <c r="S18" s="117">
        <v>1</v>
      </c>
      <c r="T18" s="113">
        <f t="shared" si="16"/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5">
        <v>0</v>
      </c>
      <c r="AA18" s="113">
        <f t="shared" si="17"/>
        <v>37</v>
      </c>
      <c r="AB18" s="114">
        <v>32</v>
      </c>
      <c r="AC18" s="114">
        <v>3</v>
      </c>
      <c r="AD18" s="114">
        <v>2</v>
      </c>
      <c r="AE18" s="114">
        <v>0</v>
      </c>
      <c r="AF18" s="115">
        <v>0</v>
      </c>
      <c r="AG18" s="116">
        <f t="shared" si="18"/>
        <v>0</v>
      </c>
      <c r="AH18" s="114">
        <v>0</v>
      </c>
      <c r="AI18" s="114">
        <v>0</v>
      </c>
      <c r="AJ18" s="114">
        <v>0</v>
      </c>
      <c r="AK18" s="117">
        <v>0</v>
      </c>
      <c r="AL18" s="113">
        <f t="shared" si="19"/>
        <v>0</v>
      </c>
      <c r="AM18" s="114">
        <v>0</v>
      </c>
      <c r="AN18" s="114">
        <v>0</v>
      </c>
      <c r="AO18" s="114">
        <v>0</v>
      </c>
      <c r="AP18" s="114">
        <v>0</v>
      </c>
      <c r="AQ18" s="115">
        <v>0</v>
      </c>
      <c r="AR18" s="116">
        <f t="shared" si="20"/>
        <v>0</v>
      </c>
      <c r="AS18" s="114">
        <v>0</v>
      </c>
      <c r="AT18" s="114">
        <v>0</v>
      </c>
      <c r="AU18" s="114">
        <v>0</v>
      </c>
      <c r="AV18" s="114">
        <v>0</v>
      </c>
      <c r="AW18" s="117">
        <v>0</v>
      </c>
      <c r="AX18" s="113">
        <f t="shared" si="21"/>
        <v>3</v>
      </c>
      <c r="AY18" s="117">
        <v>3</v>
      </c>
      <c r="AZ18" s="115">
        <v>0</v>
      </c>
      <c r="BA18" s="118">
        <v>11</v>
      </c>
    </row>
    <row r="19" spans="1:53" s="66" customFormat="1" ht="33" customHeight="1">
      <c r="A19" s="836"/>
      <c r="B19" s="141" t="s">
        <v>108</v>
      </c>
      <c r="C19" s="112">
        <f>D19+N19+T19+AA19+AG19+AL19+AR19+AX19+BA19</f>
        <v>65</v>
      </c>
      <c r="D19" s="113">
        <f t="shared" si="14"/>
        <v>7</v>
      </c>
      <c r="E19" s="114">
        <v>0</v>
      </c>
      <c r="F19" s="114">
        <v>0</v>
      </c>
      <c r="G19" s="114">
        <v>2</v>
      </c>
      <c r="H19" s="114">
        <v>0</v>
      </c>
      <c r="I19" s="114">
        <v>5</v>
      </c>
      <c r="J19" s="114">
        <v>0</v>
      </c>
      <c r="K19" s="114">
        <v>0</v>
      </c>
      <c r="L19" s="114">
        <v>0</v>
      </c>
      <c r="M19" s="115">
        <v>0</v>
      </c>
      <c r="N19" s="116">
        <f t="shared" si="15"/>
        <v>1</v>
      </c>
      <c r="O19" s="114">
        <v>0</v>
      </c>
      <c r="P19" s="114">
        <v>0</v>
      </c>
      <c r="Q19" s="114">
        <v>1</v>
      </c>
      <c r="R19" s="114">
        <v>0</v>
      </c>
      <c r="S19" s="117">
        <v>0</v>
      </c>
      <c r="T19" s="113">
        <f t="shared" si="16"/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5">
        <v>0</v>
      </c>
      <c r="AA19" s="113">
        <f t="shared" si="17"/>
        <v>22</v>
      </c>
      <c r="AB19" s="114">
        <v>0</v>
      </c>
      <c r="AC19" s="114">
        <v>12</v>
      </c>
      <c r="AD19" s="114">
        <v>1</v>
      </c>
      <c r="AE19" s="114">
        <v>9</v>
      </c>
      <c r="AF19" s="115">
        <v>0</v>
      </c>
      <c r="AG19" s="116">
        <f t="shared" si="18"/>
        <v>22</v>
      </c>
      <c r="AH19" s="114">
        <v>13</v>
      </c>
      <c r="AI19" s="114">
        <v>8</v>
      </c>
      <c r="AJ19" s="114">
        <v>1</v>
      </c>
      <c r="AK19" s="117">
        <v>0</v>
      </c>
      <c r="AL19" s="113">
        <f t="shared" si="19"/>
        <v>0</v>
      </c>
      <c r="AM19" s="114">
        <v>0</v>
      </c>
      <c r="AN19" s="114">
        <v>0</v>
      </c>
      <c r="AO19" s="114">
        <v>0</v>
      </c>
      <c r="AP19" s="114">
        <v>0</v>
      </c>
      <c r="AQ19" s="115">
        <v>0</v>
      </c>
      <c r="AR19" s="116">
        <f t="shared" si="20"/>
        <v>0</v>
      </c>
      <c r="AS19" s="114">
        <v>0</v>
      </c>
      <c r="AT19" s="114">
        <v>0</v>
      </c>
      <c r="AU19" s="114">
        <v>0</v>
      </c>
      <c r="AV19" s="114">
        <v>0</v>
      </c>
      <c r="AW19" s="117">
        <v>0</v>
      </c>
      <c r="AX19" s="113">
        <f t="shared" si="21"/>
        <v>0</v>
      </c>
      <c r="AY19" s="117">
        <v>0</v>
      </c>
      <c r="AZ19" s="115">
        <v>0</v>
      </c>
      <c r="BA19" s="118">
        <v>13</v>
      </c>
    </row>
    <row r="20" spans="1:53" s="66" customFormat="1" ht="33" customHeight="1">
      <c r="A20" s="836"/>
      <c r="B20" s="141" t="s">
        <v>109</v>
      </c>
      <c r="C20" s="112">
        <f t="shared" si="13"/>
        <v>3</v>
      </c>
      <c r="D20" s="113">
        <f t="shared" si="14"/>
        <v>1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0</v>
      </c>
      <c r="L20" s="114">
        <v>0</v>
      </c>
      <c r="M20" s="115">
        <v>0</v>
      </c>
      <c r="N20" s="116">
        <f t="shared" si="15"/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3">
        <f t="shared" si="16"/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5">
        <v>0</v>
      </c>
      <c r="AA20" s="113">
        <f t="shared" si="17"/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v>0</v>
      </c>
      <c r="AG20" s="116">
        <f t="shared" si="18"/>
        <v>1</v>
      </c>
      <c r="AH20" s="114">
        <v>1</v>
      </c>
      <c r="AI20" s="114">
        <v>0</v>
      </c>
      <c r="AJ20" s="114">
        <v>0</v>
      </c>
      <c r="AK20" s="117">
        <v>0</v>
      </c>
      <c r="AL20" s="113">
        <f t="shared" si="19"/>
        <v>0</v>
      </c>
      <c r="AM20" s="114">
        <v>0</v>
      </c>
      <c r="AN20" s="114">
        <v>0</v>
      </c>
      <c r="AO20" s="114">
        <v>0</v>
      </c>
      <c r="AP20" s="114">
        <v>0</v>
      </c>
      <c r="AQ20" s="115">
        <v>0</v>
      </c>
      <c r="AR20" s="116">
        <f>SUM(AS20:AW20)</f>
        <v>0</v>
      </c>
      <c r="AS20" s="114">
        <v>0</v>
      </c>
      <c r="AT20" s="114">
        <v>0</v>
      </c>
      <c r="AU20" s="114">
        <v>0</v>
      </c>
      <c r="AV20" s="114">
        <v>0</v>
      </c>
      <c r="AW20" s="117">
        <v>0</v>
      </c>
      <c r="AX20" s="113">
        <f>SUM(AY20:AZ20)</f>
        <v>0</v>
      </c>
      <c r="AY20" s="117">
        <v>0</v>
      </c>
      <c r="AZ20" s="115">
        <v>0</v>
      </c>
      <c r="BA20" s="118">
        <v>1</v>
      </c>
    </row>
    <row r="21" spans="1:53" s="66" customFormat="1" ht="33" customHeight="1">
      <c r="A21" s="836"/>
      <c r="B21" s="141" t="s">
        <v>110</v>
      </c>
      <c r="C21" s="112">
        <f t="shared" si="13"/>
        <v>0</v>
      </c>
      <c r="D21" s="113">
        <f t="shared" si="14"/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5">
        <v>0</v>
      </c>
      <c r="N21" s="116">
        <f t="shared" si="15"/>
        <v>0</v>
      </c>
      <c r="O21" s="114">
        <v>0</v>
      </c>
      <c r="P21" s="114">
        <v>0</v>
      </c>
      <c r="Q21" s="114">
        <v>0</v>
      </c>
      <c r="R21" s="114">
        <v>0</v>
      </c>
      <c r="S21" s="117">
        <v>0</v>
      </c>
      <c r="T21" s="113">
        <f t="shared" si="16"/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5">
        <v>0</v>
      </c>
      <c r="AA21" s="113">
        <f t="shared" si="17"/>
        <v>0</v>
      </c>
      <c r="AB21" s="114">
        <v>0</v>
      </c>
      <c r="AC21" s="114">
        <v>0</v>
      </c>
      <c r="AD21" s="114">
        <v>0</v>
      </c>
      <c r="AE21" s="114">
        <v>0</v>
      </c>
      <c r="AF21" s="115">
        <v>0</v>
      </c>
      <c r="AG21" s="116">
        <f t="shared" si="18"/>
        <v>0</v>
      </c>
      <c r="AH21" s="114">
        <v>0</v>
      </c>
      <c r="AI21" s="114">
        <v>0</v>
      </c>
      <c r="AJ21" s="114">
        <v>0</v>
      </c>
      <c r="AK21" s="117">
        <v>0</v>
      </c>
      <c r="AL21" s="113">
        <f t="shared" si="19"/>
        <v>0</v>
      </c>
      <c r="AM21" s="114">
        <v>0</v>
      </c>
      <c r="AN21" s="114">
        <v>0</v>
      </c>
      <c r="AO21" s="114">
        <v>0</v>
      </c>
      <c r="AP21" s="114">
        <v>0</v>
      </c>
      <c r="AQ21" s="115">
        <v>0</v>
      </c>
      <c r="AR21" s="116">
        <f t="shared" si="20"/>
        <v>0</v>
      </c>
      <c r="AS21" s="114">
        <v>0</v>
      </c>
      <c r="AT21" s="114">
        <v>0</v>
      </c>
      <c r="AU21" s="114">
        <v>0</v>
      </c>
      <c r="AV21" s="114">
        <v>0</v>
      </c>
      <c r="AW21" s="117">
        <v>0</v>
      </c>
      <c r="AX21" s="113">
        <f t="shared" si="21"/>
        <v>0</v>
      </c>
      <c r="AY21" s="117">
        <v>0</v>
      </c>
      <c r="AZ21" s="115">
        <v>0</v>
      </c>
      <c r="BA21" s="118">
        <v>0</v>
      </c>
    </row>
    <row r="22" spans="1:53" s="66" customFormat="1" ht="33" customHeight="1" thickBot="1">
      <c r="A22" s="837"/>
      <c r="B22" s="142" t="s">
        <v>111</v>
      </c>
      <c r="C22" s="143">
        <f t="shared" si="13"/>
        <v>232</v>
      </c>
      <c r="D22" s="144">
        <f t="shared" si="14"/>
        <v>12</v>
      </c>
      <c r="E22" s="617">
        <v>3</v>
      </c>
      <c r="F22" s="617">
        <v>0</v>
      </c>
      <c r="G22" s="617">
        <v>1</v>
      </c>
      <c r="H22" s="617">
        <v>0</v>
      </c>
      <c r="I22" s="617">
        <v>4</v>
      </c>
      <c r="J22" s="617">
        <v>2</v>
      </c>
      <c r="K22" s="617">
        <v>0</v>
      </c>
      <c r="L22" s="617">
        <v>2</v>
      </c>
      <c r="M22" s="618">
        <v>0</v>
      </c>
      <c r="N22" s="145">
        <f t="shared" si="15"/>
        <v>3</v>
      </c>
      <c r="O22" s="617">
        <v>1</v>
      </c>
      <c r="P22" s="617">
        <v>0</v>
      </c>
      <c r="Q22" s="617">
        <v>1</v>
      </c>
      <c r="R22" s="617">
        <v>0</v>
      </c>
      <c r="S22" s="619">
        <v>1</v>
      </c>
      <c r="T22" s="144">
        <f t="shared" si="16"/>
        <v>0</v>
      </c>
      <c r="U22" s="617">
        <v>0</v>
      </c>
      <c r="V22" s="617">
        <v>0</v>
      </c>
      <c r="W22" s="617">
        <v>0</v>
      </c>
      <c r="X22" s="617">
        <v>0</v>
      </c>
      <c r="Y22" s="617">
        <v>0</v>
      </c>
      <c r="Z22" s="618">
        <v>0</v>
      </c>
      <c r="AA22" s="144">
        <f t="shared" si="17"/>
        <v>174</v>
      </c>
      <c r="AB22" s="617">
        <v>109</v>
      </c>
      <c r="AC22" s="617">
        <v>49</v>
      </c>
      <c r="AD22" s="617">
        <v>11</v>
      </c>
      <c r="AE22" s="617">
        <v>5</v>
      </c>
      <c r="AF22" s="618">
        <v>0</v>
      </c>
      <c r="AG22" s="145">
        <f t="shared" si="18"/>
        <v>2</v>
      </c>
      <c r="AH22" s="617">
        <v>0</v>
      </c>
      <c r="AI22" s="617">
        <v>0</v>
      </c>
      <c r="AJ22" s="617">
        <v>2</v>
      </c>
      <c r="AK22" s="619">
        <v>0</v>
      </c>
      <c r="AL22" s="144">
        <f t="shared" si="19"/>
        <v>7</v>
      </c>
      <c r="AM22" s="617">
        <v>1</v>
      </c>
      <c r="AN22" s="617">
        <v>1</v>
      </c>
      <c r="AO22" s="617">
        <v>0</v>
      </c>
      <c r="AP22" s="617">
        <v>2</v>
      </c>
      <c r="AQ22" s="618">
        <v>3</v>
      </c>
      <c r="AR22" s="145">
        <f t="shared" si="20"/>
        <v>1</v>
      </c>
      <c r="AS22" s="617">
        <v>1</v>
      </c>
      <c r="AT22" s="617">
        <v>0</v>
      </c>
      <c r="AU22" s="617">
        <v>0</v>
      </c>
      <c r="AV22" s="617">
        <v>0</v>
      </c>
      <c r="AW22" s="619">
        <v>0</v>
      </c>
      <c r="AX22" s="144">
        <f t="shared" si="21"/>
        <v>0</v>
      </c>
      <c r="AY22" s="619">
        <v>0</v>
      </c>
      <c r="AZ22" s="618">
        <v>0</v>
      </c>
      <c r="BA22" s="620">
        <v>33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3" topLeftCell="BM4" activePane="bottomLeft" state="frozen"/>
      <selection pane="topLeft" activeCell="A1" sqref="A1"/>
      <selection pane="bottomLeft" activeCell="A28" sqref="A28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16" width="6.875" style="1" customWidth="1"/>
    <col min="17" max="16384" width="9.00390625" style="1" customWidth="1"/>
  </cols>
  <sheetData>
    <row r="1" spans="1:16" ht="19.5" customHeight="1">
      <c r="A1" s="838" t="s">
        <v>349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</row>
    <row r="2" ht="19.5" customHeight="1" thickBot="1">
      <c r="P2" s="8"/>
    </row>
    <row r="3" spans="1:16" ht="96" customHeight="1" thickBot="1">
      <c r="A3" s="839"/>
      <c r="B3" s="840"/>
      <c r="C3" s="9" t="s">
        <v>104</v>
      </c>
      <c r="D3" s="10" t="s">
        <v>215</v>
      </c>
      <c r="E3" s="11" t="s">
        <v>216</v>
      </c>
      <c r="F3" s="11" t="s">
        <v>217</v>
      </c>
      <c r="G3" s="11" t="s">
        <v>478</v>
      </c>
      <c r="H3" s="11" t="s">
        <v>218</v>
      </c>
      <c r="I3" s="11" t="s">
        <v>219</v>
      </c>
      <c r="J3" s="11" t="s">
        <v>220</v>
      </c>
      <c r="K3" s="11" t="s">
        <v>221</v>
      </c>
      <c r="L3" s="11" t="s">
        <v>222</v>
      </c>
      <c r="M3" s="11" t="s">
        <v>223</v>
      </c>
      <c r="N3" s="11" t="s">
        <v>224</v>
      </c>
      <c r="O3" s="11" t="s">
        <v>111</v>
      </c>
      <c r="P3" s="12" t="s">
        <v>225</v>
      </c>
    </row>
    <row r="4" spans="1:16" ht="30" customHeight="1">
      <c r="A4" s="805" t="s">
        <v>152</v>
      </c>
      <c r="B4" s="806"/>
      <c r="C4" s="664">
        <f aca="true" t="shared" si="0" ref="C4:C12">SUM(D4:P4)</f>
        <v>810</v>
      </c>
      <c r="D4" s="665">
        <v>75</v>
      </c>
      <c r="E4" s="666">
        <v>143</v>
      </c>
      <c r="F4" s="666">
        <v>35</v>
      </c>
      <c r="G4" s="666">
        <v>75</v>
      </c>
      <c r="H4" s="666">
        <v>36</v>
      </c>
      <c r="I4" s="666">
        <v>32</v>
      </c>
      <c r="J4" s="666">
        <v>15</v>
      </c>
      <c r="K4" s="666">
        <v>32</v>
      </c>
      <c r="L4" s="666">
        <v>13</v>
      </c>
      <c r="M4" s="667">
        <v>9</v>
      </c>
      <c r="N4" s="667">
        <v>11</v>
      </c>
      <c r="O4" s="667">
        <v>219</v>
      </c>
      <c r="P4" s="668">
        <v>115</v>
      </c>
    </row>
    <row r="5" spans="1:16" ht="30" customHeight="1">
      <c r="A5" s="805" t="s">
        <v>153</v>
      </c>
      <c r="B5" s="806"/>
      <c r="C5" s="58">
        <f t="shared" si="0"/>
        <v>789</v>
      </c>
      <c r="D5" s="185">
        <v>90</v>
      </c>
      <c r="E5" s="59">
        <v>134</v>
      </c>
      <c r="F5" s="59">
        <v>62</v>
      </c>
      <c r="G5" s="59">
        <v>80</v>
      </c>
      <c r="H5" s="59">
        <v>37</v>
      </c>
      <c r="I5" s="59">
        <v>39</v>
      </c>
      <c r="J5" s="59">
        <v>13</v>
      </c>
      <c r="K5" s="59">
        <v>24</v>
      </c>
      <c r="L5" s="59">
        <v>18</v>
      </c>
      <c r="M5" s="60">
        <v>10</v>
      </c>
      <c r="N5" s="60">
        <v>9</v>
      </c>
      <c r="O5" s="60">
        <v>167</v>
      </c>
      <c r="P5" s="61">
        <v>106</v>
      </c>
    </row>
    <row r="6" spans="1:16" ht="30" customHeight="1">
      <c r="A6" s="805" t="s">
        <v>491</v>
      </c>
      <c r="B6" s="806"/>
      <c r="C6" s="58">
        <f t="shared" si="0"/>
        <v>701</v>
      </c>
      <c r="D6" s="185">
        <v>78</v>
      </c>
      <c r="E6" s="59">
        <v>81</v>
      </c>
      <c r="F6" s="59">
        <v>35</v>
      </c>
      <c r="G6" s="59">
        <v>72</v>
      </c>
      <c r="H6" s="59">
        <v>55</v>
      </c>
      <c r="I6" s="59">
        <v>36</v>
      </c>
      <c r="J6" s="59">
        <v>11</v>
      </c>
      <c r="K6" s="59">
        <v>23</v>
      </c>
      <c r="L6" s="59">
        <v>18</v>
      </c>
      <c r="M6" s="60">
        <v>6</v>
      </c>
      <c r="N6" s="60">
        <v>7</v>
      </c>
      <c r="O6" s="60">
        <v>163</v>
      </c>
      <c r="P6" s="61">
        <v>116</v>
      </c>
    </row>
    <row r="7" spans="1:16" ht="30" customHeight="1">
      <c r="A7" s="805" t="s">
        <v>492</v>
      </c>
      <c r="B7" s="806"/>
      <c r="C7" s="58">
        <f t="shared" si="0"/>
        <v>742</v>
      </c>
      <c r="D7" s="185">
        <v>84</v>
      </c>
      <c r="E7" s="59">
        <v>80</v>
      </c>
      <c r="F7" s="59">
        <v>38</v>
      </c>
      <c r="G7" s="59">
        <v>73</v>
      </c>
      <c r="H7" s="59">
        <v>39</v>
      </c>
      <c r="I7" s="59">
        <v>35</v>
      </c>
      <c r="J7" s="59">
        <v>13</v>
      </c>
      <c r="K7" s="59">
        <v>36</v>
      </c>
      <c r="L7" s="59">
        <v>11</v>
      </c>
      <c r="M7" s="60">
        <v>8</v>
      </c>
      <c r="N7" s="60">
        <v>13</v>
      </c>
      <c r="O7" s="60">
        <v>220</v>
      </c>
      <c r="P7" s="61">
        <v>92</v>
      </c>
    </row>
    <row r="8" spans="1:16" ht="30" customHeight="1">
      <c r="A8" s="805" t="s">
        <v>484</v>
      </c>
      <c r="B8" s="806"/>
      <c r="C8" s="58">
        <f t="shared" si="0"/>
        <v>775</v>
      </c>
      <c r="D8" s="185">
        <v>59</v>
      </c>
      <c r="E8" s="59">
        <v>101</v>
      </c>
      <c r="F8" s="59">
        <v>29</v>
      </c>
      <c r="G8" s="59">
        <v>75</v>
      </c>
      <c r="H8" s="59">
        <v>33</v>
      </c>
      <c r="I8" s="59">
        <v>45</v>
      </c>
      <c r="J8" s="59">
        <v>14</v>
      </c>
      <c r="K8" s="59">
        <v>32</v>
      </c>
      <c r="L8" s="59">
        <v>10</v>
      </c>
      <c r="M8" s="60">
        <v>15</v>
      </c>
      <c r="N8" s="60">
        <v>9</v>
      </c>
      <c r="O8" s="60">
        <v>218</v>
      </c>
      <c r="P8" s="61">
        <v>135</v>
      </c>
    </row>
    <row r="9" spans="1:16" ht="30" customHeight="1">
      <c r="A9" s="805" t="s">
        <v>485</v>
      </c>
      <c r="B9" s="806"/>
      <c r="C9" s="58">
        <f t="shared" si="0"/>
        <v>744</v>
      </c>
      <c r="D9" s="185">
        <v>74</v>
      </c>
      <c r="E9" s="59">
        <v>122</v>
      </c>
      <c r="F9" s="59">
        <v>35</v>
      </c>
      <c r="G9" s="59">
        <v>69</v>
      </c>
      <c r="H9" s="59">
        <v>48</v>
      </c>
      <c r="I9" s="59">
        <v>42</v>
      </c>
      <c r="J9" s="59">
        <v>11</v>
      </c>
      <c r="K9" s="59">
        <v>32</v>
      </c>
      <c r="L9" s="59">
        <v>13</v>
      </c>
      <c r="M9" s="60">
        <v>7</v>
      </c>
      <c r="N9" s="60">
        <v>14</v>
      </c>
      <c r="O9" s="60">
        <v>173</v>
      </c>
      <c r="P9" s="61">
        <v>104</v>
      </c>
    </row>
    <row r="10" spans="1:16" ht="30" customHeight="1">
      <c r="A10" s="805" t="s">
        <v>493</v>
      </c>
      <c r="B10" s="806"/>
      <c r="C10" s="58">
        <f t="shared" si="0"/>
        <v>917</v>
      </c>
      <c r="D10" s="185">
        <v>87</v>
      </c>
      <c r="E10" s="59">
        <v>188</v>
      </c>
      <c r="F10" s="59">
        <v>31</v>
      </c>
      <c r="G10" s="59">
        <v>69</v>
      </c>
      <c r="H10" s="59">
        <v>53</v>
      </c>
      <c r="I10" s="59">
        <v>47</v>
      </c>
      <c r="J10" s="59">
        <v>10</v>
      </c>
      <c r="K10" s="59">
        <v>25</v>
      </c>
      <c r="L10" s="59">
        <v>20</v>
      </c>
      <c r="M10" s="60">
        <v>9</v>
      </c>
      <c r="N10" s="60">
        <v>12</v>
      </c>
      <c r="O10" s="60">
        <v>262</v>
      </c>
      <c r="P10" s="61">
        <v>104</v>
      </c>
    </row>
    <row r="11" spans="1:16" ht="30" customHeight="1">
      <c r="A11" s="846" t="s">
        <v>494</v>
      </c>
      <c r="B11" s="847"/>
      <c r="C11" s="58">
        <f t="shared" si="0"/>
        <v>654</v>
      </c>
      <c r="D11" s="186">
        <v>47</v>
      </c>
      <c r="E11" s="63">
        <v>77</v>
      </c>
      <c r="F11" s="63">
        <v>30</v>
      </c>
      <c r="G11" s="63">
        <v>59</v>
      </c>
      <c r="H11" s="63">
        <v>66</v>
      </c>
      <c r="I11" s="63">
        <v>35</v>
      </c>
      <c r="J11" s="63">
        <v>6</v>
      </c>
      <c r="K11" s="63">
        <v>24</v>
      </c>
      <c r="L11" s="63">
        <v>18</v>
      </c>
      <c r="M11" s="64">
        <v>3</v>
      </c>
      <c r="N11" s="64">
        <v>13</v>
      </c>
      <c r="O11" s="64">
        <v>192</v>
      </c>
      <c r="P11" s="65">
        <v>84</v>
      </c>
    </row>
    <row r="12" spans="1:16" ht="30" customHeight="1">
      <c r="A12" s="848" t="s">
        <v>495</v>
      </c>
      <c r="B12" s="849"/>
      <c r="C12" s="62">
        <f t="shared" si="0"/>
        <v>697</v>
      </c>
      <c r="D12" s="662">
        <v>64</v>
      </c>
      <c r="E12" s="59">
        <v>100</v>
      </c>
      <c r="F12" s="59">
        <v>27</v>
      </c>
      <c r="G12" s="59">
        <v>70</v>
      </c>
      <c r="H12" s="59">
        <v>30</v>
      </c>
      <c r="I12" s="59">
        <v>41</v>
      </c>
      <c r="J12" s="59">
        <v>11</v>
      </c>
      <c r="K12" s="59">
        <v>20</v>
      </c>
      <c r="L12" s="59">
        <v>21</v>
      </c>
      <c r="M12" s="59">
        <v>3</v>
      </c>
      <c r="N12" s="59">
        <v>15</v>
      </c>
      <c r="O12" s="59">
        <v>220</v>
      </c>
      <c r="P12" s="61">
        <v>75</v>
      </c>
    </row>
    <row r="13" spans="1:16" ht="30" customHeight="1" thickBot="1">
      <c r="A13" s="841" t="s">
        <v>481</v>
      </c>
      <c r="B13" s="842"/>
      <c r="C13" s="146">
        <f>SUM(D13:P13)</f>
        <v>707</v>
      </c>
      <c r="D13" s="663">
        <v>76</v>
      </c>
      <c r="E13" s="659">
        <v>99</v>
      </c>
      <c r="F13" s="659">
        <v>25</v>
      </c>
      <c r="G13" s="659">
        <v>62</v>
      </c>
      <c r="H13" s="659">
        <v>34</v>
      </c>
      <c r="I13" s="659">
        <v>24</v>
      </c>
      <c r="J13" s="659">
        <v>9</v>
      </c>
      <c r="K13" s="659">
        <v>33</v>
      </c>
      <c r="L13" s="659">
        <v>23</v>
      </c>
      <c r="M13" s="660">
        <v>6</v>
      </c>
      <c r="N13" s="660">
        <v>12</v>
      </c>
      <c r="O13" s="660">
        <v>222</v>
      </c>
      <c r="P13" s="661">
        <v>82</v>
      </c>
    </row>
    <row r="14" spans="1:16" s="66" customFormat="1" ht="30" customHeight="1" thickBot="1" thickTop="1">
      <c r="A14" s="829" t="s">
        <v>158</v>
      </c>
      <c r="B14" s="830"/>
      <c r="C14" s="178">
        <f>SUM(C4:C13)/10</f>
        <v>753.6</v>
      </c>
      <c r="D14" s="187">
        <f>SUM(D4:D13)/10</f>
        <v>73.4</v>
      </c>
      <c r="E14" s="179">
        <f aca="true" t="shared" si="1" ref="E14:P14">SUM(E4:E13)/10</f>
        <v>112.5</v>
      </c>
      <c r="F14" s="179">
        <f t="shared" si="1"/>
        <v>34.7</v>
      </c>
      <c r="G14" s="179">
        <f t="shared" si="1"/>
        <v>70.4</v>
      </c>
      <c r="H14" s="179">
        <f t="shared" si="1"/>
        <v>43.1</v>
      </c>
      <c r="I14" s="179">
        <f t="shared" si="1"/>
        <v>37.6</v>
      </c>
      <c r="J14" s="179">
        <f t="shared" si="1"/>
        <v>11.3</v>
      </c>
      <c r="K14" s="179">
        <f t="shared" si="1"/>
        <v>28.1</v>
      </c>
      <c r="L14" s="179">
        <f t="shared" si="1"/>
        <v>16.5</v>
      </c>
      <c r="M14" s="179">
        <f t="shared" si="1"/>
        <v>7.6</v>
      </c>
      <c r="N14" s="179">
        <f t="shared" si="1"/>
        <v>11.5</v>
      </c>
      <c r="O14" s="179">
        <f t="shared" si="1"/>
        <v>205.6</v>
      </c>
      <c r="P14" s="188">
        <f t="shared" si="1"/>
        <v>101.3</v>
      </c>
    </row>
    <row r="15" spans="1:16" s="66" customFormat="1" ht="30" customHeight="1">
      <c r="A15" s="831" t="s">
        <v>496</v>
      </c>
      <c r="B15" s="832"/>
      <c r="C15" s="180">
        <f>SUM(C16:C27)</f>
        <v>713</v>
      </c>
      <c r="D15" s="189">
        <f>(SUM(D16:D27))</f>
        <v>64</v>
      </c>
      <c r="E15" s="181">
        <f aca="true" t="shared" si="2" ref="E15:P15">(SUM(E16:E27))</f>
        <v>107</v>
      </c>
      <c r="F15" s="181">
        <f t="shared" si="2"/>
        <v>33</v>
      </c>
      <c r="G15" s="181">
        <f t="shared" si="2"/>
        <v>56</v>
      </c>
      <c r="H15" s="181">
        <f t="shared" si="2"/>
        <v>34</v>
      </c>
      <c r="I15" s="181">
        <f t="shared" si="2"/>
        <v>39</v>
      </c>
      <c r="J15" s="181">
        <f t="shared" si="2"/>
        <v>7</v>
      </c>
      <c r="K15" s="181">
        <f t="shared" si="2"/>
        <v>18</v>
      </c>
      <c r="L15" s="181">
        <f t="shared" si="2"/>
        <v>9</v>
      </c>
      <c r="M15" s="181">
        <f t="shared" si="2"/>
        <v>12</v>
      </c>
      <c r="N15" s="181">
        <f t="shared" si="2"/>
        <v>15</v>
      </c>
      <c r="O15" s="181">
        <f t="shared" si="2"/>
        <v>218</v>
      </c>
      <c r="P15" s="182">
        <f t="shared" si="2"/>
        <v>101</v>
      </c>
    </row>
    <row r="16" spans="1:16" s="66" customFormat="1" ht="30" customHeight="1">
      <c r="A16" s="843" t="s">
        <v>696</v>
      </c>
      <c r="B16" s="141" t="s">
        <v>160</v>
      </c>
      <c r="C16" s="183">
        <f>SUM(D16:P16)</f>
        <v>92</v>
      </c>
      <c r="D16" s="609">
        <v>8</v>
      </c>
      <c r="E16" s="610">
        <v>22</v>
      </c>
      <c r="F16" s="610">
        <v>1</v>
      </c>
      <c r="G16" s="610">
        <v>2</v>
      </c>
      <c r="H16" s="610">
        <v>4</v>
      </c>
      <c r="I16" s="610">
        <v>4</v>
      </c>
      <c r="J16" s="610">
        <v>1</v>
      </c>
      <c r="K16" s="610">
        <v>5</v>
      </c>
      <c r="L16" s="610">
        <v>4</v>
      </c>
      <c r="M16" s="610">
        <v>3</v>
      </c>
      <c r="N16" s="610">
        <v>0</v>
      </c>
      <c r="O16" s="611">
        <v>20</v>
      </c>
      <c r="P16" s="612">
        <v>18</v>
      </c>
    </row>
    <row r="17" spans="1:16" s="66" customFormat="1" ht="30" customHeight="1">
      <c r="A17" s="844"/>
      <c r="B17" s="141" t="s">
        <v>161</v>
      </c>
      <c r="C17" s="183">
        <f aca="true" t="shared" si="3" ref="C17:C27">SUM(D17:P17)</f>
        <v>77</v>
      </c>
      <c r="D17" s="609">
        <v>9</v>
      </c>
      <c r="E17" s="610">
        <v>18</v>
      </c>
      <c r="F17" s="610">
        <v>7</v>
      </c>
      <c r="G17" s="610">
        <v>7</v>
      </c>
      <c r="H17" s="610">
        <v>1</v>
      </c>
      <c r="I17" s="610">
        <v>4</v>
      </c>
      <c r="J17" s="610">
        <v>2</v>
      </c>
      <c r="K17" s="610">
        <v>1</v>
      </c>
      <c r="L17" s="610">
        <v>1</v>
      </c>
      <c r="M17" s="610">
        <v>0</v>
      </c>
      <c r="N17" s="610">
        <v>3</v>
      </c>
      <c r="O17" s="611">
        <v>18</v>
      </c>
      <c r="P17" s="612">
        <v>6</v>
      </c>
    </row>
    <row r="18" spans="1:16" s="66" customFormat="1" ht="30" customHeight="1">
      <c r="A18" s="844"/>
      <c r="B18" s="141" t="s">
        <v>162</v>
      </c>
      <c r="C18" s="183">
        <f t="shared" si="3"/>
        <v>82</v>
      </c>
      <c r="D18" s="609">
        <v>5</v>
      </c>
      <c r="E18" s="610">
        <v>16</v>
      </c>
      <c r="F18" s="610">
        <v>11</v>
      </c>
      <c r="G18" s="610">
        <v>6</v>
      </c>
      <c r="H18" s="610">
        <v>2</v>
      </c>
      <c r="I18" s="610">
        <v>3</v>
      </c>
      <c r="J18" s="610">
        <v>0</v>
      </c>
      <c r="K18" s="610">
        <v>0</v>
      </c>
      <c r="L18" s="610">
        <v>0</v>
      </c>
      <c r="M18" s="610">
        <v>2</v>
      </c>
      <c r="N18" s="610">
        <v>2</v>
      </c>
      <c r="O18" s="611">
        <v>27</v>
      </c>
      <c r="P18" s="612">
        <v>8</v>
      </c>
    </row>
    <row r="19" spans="1:16" s="66" customFormat="1" ht="30" customHeight="1">
      <c r="A19" s="844"/>
      <c r="B19" s="141" t="s">
        <v>163</v>
      </c>
      <c r="C19" s="183">
        <f t="shared" si="3"/>
        <v>72</v>
      </c>
      <c r="D19" s="609">
        <v>7</v>
      </c>
      <c r="E19" s="610">
        <v>11</v>
      </c>
      <c r="F19" s="610">
        <v>3</v>
      </c>
      <c r="G19" s="610">
        <v>5</v>
      </c>
      <c r="H19" s="610">
        <v>3</v>
      </c>
      <c r="I19" s="610">
        <v>4</v>
      </c>
      <c r="J19" s="610">
        <v>0</v>
      </c>
      <c r="K19" s="610">
        <v>2</v>
      </c>
      <c r="L19" s="610">
        <v>1</v>
      </c>
      <c r="M19" s="610">
        <v>2</v>
      </c>
      <c r="N19" s="610">
        <v>2</v>
      </c>
      <c r="O19" s="611">
        <v>21</v>
      </c>
      <c r="P19" s="612">
        <v>11</v>
      </c>
    </row>
    <row r="20" spans="1:16" s="66" customFormat="1" ht="30" customHeight="1">
      <c r="A20" s="844"/>
      <c r="B20" s="141" t="s">
        <v>164</v>
      </c>
      <c r="C20" s="183">
        <f t="shared" si="3"/>
        <v>44</v>
      </c>
      <c r="D20" s="609">
        <v>3</v>
      </c>
      <c r="E20" s="610">
        <v>4</v>
      </c>
      <c r="F20" s="610">
        <v>0</v>
      </c>
      <c r="G20" s="610">
        <v>3</v>
      </c>
      <c r="H20" s="610">
        <v>4</v>
      </c>
      <c r="I20" s="610">
        <v>4</v>
      </c>
      <c r="J20" s="610">
        <v>0</v>
      </c>
      <c r="K20" s="610">
        <v>2</v>
      </c>
      <c r="L20" s="610">
        <v>1</v>
      </c>
      <c r="M20" s="610">
        <v>0</v>
      </c>
      <c r="N20" s="610">
        <v>1</v>
      </c>
      <c r="O20" s="611">
        <v>14</v>
      </c>
      <c r="P20" s="612">
        <v>8</v>
      </c>
    </row>
    <row r="21" spans="1:16" s="66" customFormat="1" ht="30" customHeight="1">
      <c r="A21" s="844"/>
      <c r="B21" s="141" t="s">
        <v>165</v>
      </c>
      <c r="C21" s="183">
        <f t="shared" si="3"/>
        <v>41</v>
      </c>
      <c r="D21" s="609">
        <v>4</v>
      </c>
      <c r="E21" s="610">
        <v>0</v>
      </c>
      <c r="F21" s="610">
        <v>2</v>
      </c>
      <c r="G21" s="610">
        <v>6</v>
      </c>
      <c r="H21" s="610">
        <v>4</v>
      </c>
      <c r="I21" s="610">
        <v>2</v>
      </c>
      <c r="J21" s="610">
        <v>2</v>
      </c>
      <c r="K21" s="610">
        <v>1</v>
      </c>
      <c r="L21" s="610">
        <v>0</v>
      </c>
      <c r="M21" s="610">
        <v>1</v>
      </c>
      <c r="N21" s="610">
        <v>1</v>
      </c>
      <c r="O21" s="611">
        <v>12</v>
      </c>
      <c r="P21" s="612">
        <v>6</v>
      </c>
    </row>
    <row r="22" spans="1:16" s="66" customFormat="1" ht="30" customHeight="1">
      <c r="A22" s="844"/>
      <c r="B22" s="141" t="s">
        <v>166</v>
      </c>
      <c r="C22" s="183">
        <f t="shared" si="3"/>
        <v>26</v>
      </c>
      <c r="D22" s="609">
        <v>3</v>
      </c>
      <c r="E22" s="610">
        <v>1</v>
      </c>
      <c r="F22" s="610">
        <v>0</v>
      </c>
      <c r="G22" s="610">
        <v>3</v>
      </c>
      <c r="H22" s="610">
        <v>0</v>
      </c>
      <c r="I22" s="610">
        <v>4</v>
      </c>
      <c r="J22" s="610">
        <v>0</v>
      </c>
      <c r="K22" s="610">
        <v>1</v>
      </c>
      <c r="L22" s="610">
        <v>0</v>
      </c>
      <c r="M22" s="610">
        <v>0</v>
      </c>
      <c r="N22" s="610">
        <v>1</v>
      </c>
      <c r="O22" s="611">
        <v>10</v>
      </c>
      <c r="P22" s="612">
        <v>3</v>
      </c>
    </row>
    <row r="23" spans="1:16" s="66" customFormat="1" ht="30" customHeight="1">
      <c r="A23" s="844"/>
      <c r="B23" s="141" t="s">
        <v>167</v>
      </c>
      <c r="C23" s="183">
        <f t="shared" si="3"/>
        <v>52</v>
      </c>
      <c r="D23" s="609">
        <v>9</v>
      </c>
      <c r="E23" s="610">
        <v>6</v>
      </c>
      <c r="F23" s="610">
        <v>2</v>
      </c>
      <c r="G23" s="610">
        <v>2</v>
      </c>
      <c r="H23" s="610">
        <v>2</v>
      </c>
      <c r="I23" s="610">
        <v>0</v>
      </c>
      <c r="J23" s="610">
        <v>0</v>
      </c>
      <c r="K23" s="610">
        <v>0</v>
      </c>
      <c r="L23" s="610">
        <v>0</v>
      </c>
      <c r="M23" s="610">
        <v>1</v>
      </c>
      <c r="N23" s="610">
        <v>2</v>
      </c>
      <c r="O23" s="611">
        <v>19</v>
      </c>
      <c r="P23" s="612">
        <v>9</v>
      </c>
    </row>
    <row r="24" spans="1:16" s="66" customFormat="1" ht="30" customHeight="1">
      <c r="A24" s="844"/>
      <c r="B24" s="141" t="s">
        <v>168</v>
      </c>
      <c r="C24" s="183">
        <f t="shared" si="3"/>
        <v>51</v>
      </c>
      <c r="D24" s="609">
        <v>1</v>
      </c>
      <c r="E24" s="610">
        <v>6</v>
      </c>
      <c r="F24" s="610">
        <v>2</v>
      </c>
      <c r="G24" s="610">
        <v>6</v>
      </c>
      <c r="H24" s="610">
        <v>3</v>
      </c>
      <c r="I24" s="610">
        <v>1</v>
      </c>
      <c r="J24" s="610">
        <v>0</v>
      </c>
      <c r="K24" s="610">
        <v>0</v>
      </c>
      <c r="L24" s="610">
        <v>0</v>
      </c>
      <c r="M24" s="610">
        <v>0</v>
      </c>
      <c r="N24" s="610">
        <v>2</v>
      </c>
      <c r="O24" s="611">
        <v>17</v>
      </c>
      <c r="P24" s="612">
        <v>13</v>
      </c>
    </row>
    <row r="25" spans="1:16" s="66" customFormat="1" ht="30" customHeight="1">
      <c r="A25" s="844"/>
      <c r="B25" s="141" t="s">
        <v>169</v>
      </c>
      <c r="C25" s="183">
        <f t="shared" si="3"/>
        <v>72</v>
      </c>
      <c r="D25" s="609">
        <v>9</v>
      </c>
      <c r="E25" s="610">
        <v>15</v>
      </c>
      <c r="F25" s="610">
        <v>2</v>
      </c>
      <c r="G25" s="610">
        <v>6</v>
      </c>
      <c r="H25" s="610">
        <v>5</v>
      </c>
      <c r="I25" s="610">
        <v>5</v>
      </c>
      <c r="J25" s="610">
        <v>0</v>
      </c>
      <c r="K25" s="610">
        <v>0</v>
      </c>
      <c r="L25" s="610">
        <v>1</v>
      </c>
      <c r="M25" s="610">
        <v>1</v>
      </c>
      <c r="N25" s="610">
        <v>0</v>
      </c>
      <c r="O25" s="611">
        <v>24</v>
      </c>
      <c r="P25" s="612">
        <v>4</v>
      </c>
    </row>
    <row r="26" spans="1:16" s="66" customFormat="1" ht="30" customHeight="1">
      <c r="A26" s="844"/>
      <c r="B26" s="141" t="s">
        <v>170</v>
      </c>
      <c r="C26" s="183">
        <f t="shared" si="3"/>
        <v>43</v>
      </c>
      <c r="D26" s="609">
        <v>5</v>
      </c>
      <c r="E26" s="610">
        <v>5</v>
      </c>
      <c r="F26" s="610">
        <v>0</v>
      </c>
      <c r="G26" s="610">
        <v>3</v>
      </c>
      <c r="H26" s="610">
        <v>3</v>
      </c>
      <c r="I26" s="610">
        <v>6</v>
      </c>
      <c r="J26" s="610">
        <v>1</v>
      </c>
      <c r="K26" s="610">
        <v>0</v>
      </c>
      <c r="L26" s="610">
        <v>0</v>
      </c>
      <c r="M26" s="610">
        <v>0</v>
      </c>
      <c r="N26" s="610">
        <v>1</v>
      </c>
      <c r="O26" s="611">
        <v>14</v>
      </c>
      <c r="P26" s="612">
        <v>5</v>
      </c>
    </row>
    <row r="27" spans="1:16" s="66" customFormat="1" ht="30" customHeight="1" thickBot="1">
      <c r="A27" s="845"/>
      <c r="B27" s="142" t="s">
        <v>171</v>
      </c>
      <c r="C27" s="184">
        <f t="shared" si="3"/>
        <v>61</v>
      </c>
      <c r="D27" s="613">
        <v>1</v>
      </c>
      <c r="E27" s="614">
        <v>3</v>
      </c>
      <c r="F27" s="614">
        <v>3</v>
      </c>
      <c r="G27" s="614">
        <v>7</v>
      </c>
      <c r="H27" s="614">
        <v>3</v>
      </c>
      <c r="I27" s="614">
        <v>2</v>
      </c>
      <c r="J27" s="614">
        <v>1</v>
      </c>
      <c r="K27" s="614">
        <v>6</v>
      </c>
      <c r="L27" s="614">
        <v>1</v>
      </c>
      <c r="M27" s="614">
        <v>2</v>
      </c>
      <c r="N27" s="614">
        <v>0</v>
      </c>
      <c r="O27" s="615">
        <v>22</v>
      </c>
      <c r="P27" s="616">
        <v>10</v>
      </c>
    </row>
    <row r="28" s="66" customFormat="1" ht="11.25"/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8" sqref="A28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75390625" style="66" customWidth="1"/>
    <col min="14" max="16384" width="9.00390625" style="66" customWidth="1"/>
  </cols>
  <sheetData>
    <row r="1" spans="1:13" ht="19.5" customHeight="1">
      <c r="A1" s="850" t="s">
        <v>331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96" customHeight="1" thickBot="1">
      <c r="A3" s="851"/>
      <c r="B3" s="694"/>
      <c r="C3" s="192" t="s">
        <v>104</v>
      </c>
      <c r="D3" s="193" t="s">
        <v>226</v>
      </c>
      <c r="E3" s="194" t="s">
        <v>227</v>
      </c>
      <c r="F3" s="194" t="s">
        <v>228</v>
      </c>
      <c r="G3" s="194" t="s">
        <v>229</v>
      </c>
      <c r="H3" s="194" t="s">
        <v>230</v>
      </c>
      <c r="I3" s="194" t="s">
        <v>231</v>
      </c>
      <c r="J3" s="194" t="s">
        <v>232</v>
      </c>
      <c r="K3" s="194" t="s">
        <v>233</v>
      </c>
      <c r="L3" s="194" t="s">
        <v>234</v>
      </c>
      <c r="M3" s="195" t="s">
        <v>111</v>
      </c>
    </row>
    <row r="4" spans="1:13" ht="30" customHeight="1">
      <c r="A4" s="825" t="s">
        <v>152</v>
      </c>
      <c r="B4" s="826"/>
      <c r="C4" s="676">
        <f aca="true" t="shared" si="0" ref="C4:C12">SUM(D4:M4)</f>
        <v>427</v>
      </c>
      <c r="D4" s="677">
        <v>208</v>
      </c>
      <c r="E4" s="206">
        <v>40</v>
      </c>
      <c r="F4" s="206">
        <v>0</v>
      </c>
      <c r="G4" s="206">
        <v>0</v>
      </c>
      <c r="H4" s="206">
        <v>2</v>
      </c>
      <c r="I4" s="206">
        <v>2</v>
      </c>
      <c r="J4" s="206">
        <v>2</v>
      </c>
      <c r="K4" s="206">
        <v>4</v>
      </c>
      <c r="L4" s="206">
        <v>0</v>
      </c>
      <c r="M4" s="207">
        <v>169</v>
      </c>
    </row>
    <row r="5" spans="1:13" ht="30" customHeight="1">
      <c r="A5" s="825" t="s">
        <v>153</v>
      </c>
      <c r="B5" s="826"/>
      <c r="C5" s="669">
        <f t="shared" si="0"/>
        <v>410</v>
      </c>
      <c r="D5" s="670">
        <v>212</v>
      </c>
      <c r="E5" s="198">
        <v>38</v>
      </c>
      <c r="F5" s="198">
        <v>0</v>
      </c>
      <c r="G5" s="198">
        <v>0</v>
      </c>
      <c r="H5" s="198">
        <v>3</v>
      </c>
      <c r="I5" s="198">
        <v>0</v>
      </c>
      <c r="J5" s="198">
        <v>0</v>
      </c>
      <c r="K5" s="198">
        <v>5</v>
      </c>
      <c r="L5" s="198">
        <v>0</v>
      </c>
      <c r="M5" s="199">
        <v>152</v>
      </c>
    </row>
    <row r="6" spans="1:13" ht="30" customHeight="1">
      <c r="A6" s="825" t="s">
        <v>154</v>
      </c>
      <c r="B6" s="826"/>
      <c r="C6" s="669">
        <f t="shared" si="0"/>
        <v>414</v>
      </c>
      <c r="D6" s="670">
        <v>198</v>
      </c>
      <c r="E6" s="198">
        <v>28</v>
      </c>
      <c r="F6" s="198">
        <v>0</v>
      </c>
      <c r="G6" s="198">
        <v>5</v>
      </c>
      <c r="H6" s="198">
        <v>2</v>
      </c>
      <c r="I6" s="198">
        <v>2</v>
      </c>
      <c r="J6" s="198">
        <v>0</v>
      </c>
      <c r="K6" s="198">
        <v>10</v>
      </c>
      <c r="L6" s="198">
        <v>0</v>
      </c>
      <c r="M6" s="199">
        <v>169</v>
      </c>
    </row>
    <row r="7" spans="1:13" ht="30" customHeight="1">
      <c r="A7" s="825" t="s">
        <v>492</v>
      </c>
      <c r="B7" s="826"/>
      <c r="C7" s="669">
        <f t="shared" si="0"/>
        <v>404</v>
      </c>
      <c r="D7" s="670">
        <v>194</v>
      </c>
      <c r="E7" s="198">
        <v>33</v>
      </c>
      <c r="F7" s="198">
        <v>0</v>
      </c>
      <c r="G7" s="198">
        <v>9</v>
      </c>
      <c r="H7" s="198">
        <v>3</v>
      </c>
      <c r="I7" s="198">
        <v>2</v>
      </c>
      <c r="J7" s="198">
        <v>1</v>
      </c>
      <c r="K7" s="198">
        <v>5</v>
      </c>
      <c r="L7" s="198">
        <v>0</v>
      </c>
      <c r="M7" s="199">
        <v>157</v>
      </c>
    </row>
    <row r="8" spans="1:13" ht="30" customHeight="1">
      <c r="A8" s="825" t="s">
        <v>484</v>
      </c>
      <c r="B8" s="826"/>
      <c r="C8" s="196">
        <f t="shared" si="0"/>
        <v>416</v>
      </c>
      <c r="D8" s="670">
        <v>201</v>
      </c>
      <c r="E8" s="198">
        <v>24</v>
      </c>
      <c r="F8" s="198">
        <v>2</v>
      </c>
      <c r="G8" s="198">
        <v>3</v>
      </c>
      <c r="H8" s="198">
        <v>4</v>
      </c>
      <c r="I8" s="198">
        <v>0</v>
      </c>
      <c r="J8" s="198">
        <v>0</v>
      </c>
      <c r="K8" s="198">
        <v>4</v>
      </c>
      <c r="L8" s="198">
        <v>0</v>
      </c>
      <c r="M8" s="199">
        <v>178</v>
      </c>
    </row>
    <row r="9" spans="1:13" ht="30" customHeight="1">
      <c r="A9" s="825" t="s">
        <v>485</v>
      </c>
      <c r="B9" s="826"/>
      <c r="C9" s="669">
        <f t="shared" si="0"/>
        <v>391</v>
      </c>
      <c r="D9" s="670">
        <v>188</v>
      </c>
      <c r="E9" s="198">
        <v>40</v>
      </c>
      <c r="F9" s="198">
        <v>1</v>
      </c>
      <c r="G9" s="198">
        <v>6</v>
      </c>
      <c r="H9" s="198">
        <v>3</v>
      </c>
      <c r="I9" s="198">
        <v>2</v>
      </c>
      <c r="J9" s="198">
        <v>1</v>
      </c>
      <c r="K9" s="198">
        <v>7</v>
      </c>
      <c r="L9" s="198">
        <v>0</v>
      </c>
      <c r="M9" s="199">
        <v>143</v>
      </c>
    </row>
    <row r="10" spans="1:13" ht="30" customHeight="1">
      <c r="A10" s="825" t="s">
        <v>493</v>
      </c>
      <c r="B10" s="826"/>
      <c r="C10" s="669">
        <f t="shared" si="0"/>
        <v>406</v>
      </c>
      <c r="D10" s="670">
        <v>187</v>
      </c>
      <c r="E10" s="198">
        <v>29</v>
      </c>
      <c r="F10" s="198">
        <v>0</v>
      </c>
      <c r="G10" s="198">
        <v>5</v>
      </c>
      <c r="H10" s="198">
        <v>0</v>
      </c>
      <c r="I10" s="198">
        <v>7</v>
      </c>
      <c r="J10" s="198">
        <v>2</v>
      </c>
      <c r="K10" s="198">
        <v>2</v>
      </c>
      <c r="L10" s="198">
        <v>0</v>
      </c>
      <c r="M10" s="199">
        <v>174</v>
      </c>
    </row>
    <row r="11" spans="1:13" ht="30" customHeight="1">
      <c r="A11" s="852" t="s">
        <v>494</v>
      </c>
      <c r="B11" s="853"/>
      <c r="C11" s="669">
        <f t="shared" si="0"/>
        <v>365</v>
      </c>
      <c r="D11" s="670">
        <v>220</v>
      </c>
      <c r="E11" s="200">
        <v>33</v>
      </c>
      <c r="F11" s="200">
        <v>0</v>
      </c>
      <c r="G11" s="200">
        <v>5</v>
      </c>
      <c r="H11" s="200">
        <v>2</v>
      </c>
      <c r="I11" s="200">
        <v>1</v>
      </c>
      <c r="J11" s="200">
        <v>0</v>
      </c>
      <c r="K11" s="200">
        <v>2</v>
      </c>
      <c r="L11" s="200">
        <v>0</v>
      </c>
      <c r="M11" s="201">
        <v>102</v>
      </c>
    </row>
    <row r="12" spans="1:13" ht="30" customHeight="1">
      <c r="A12" s="854" t="s">
        <v>495</v>
      </c>
      <c r="B12" s="855"/>
      <c r="C12" s="671">
        <f t="shared" si="0"/>
        <v>382</v>
      </c>
      <c r="D12" s="670">
        <v>196</v>
      </c>
      <c r="E12" s="198">
        <v>35</v>
      </c>
      <c r="F12" s="198">
        <v>0</v>
      </c>
      <c r="G12" s="198">
        <v>4</v>
      </c>
      <c r="H12" s="198">
        <v>2</v>
      </c>
      <c r="I12" s="198">
        <v>1</v>
      </c>
      <c r="J12" s="198">
        <v>0</v>
      </c>
      <c r="K12" s="198">
        <v>2</v>
      </c>
      <c r="L12" s="198">
        <v>0</v>
      </c>
      <c r="M12" s="199">
        <v>142</v>
      </c>
    </row>
    <row r="13" spans="1:13" ht="30" customHeight="1" thickBot="1">
      <c r="A13" s="833" t="s">
        <v>481</v>
      </c>
      <c r="B13" s="834"/>
      <c r="C13" s="672">
        <f>SUM(D13:M13)</f>
        <v>349</v>
      </c>
      <c r="D13" s="673">
        <v>172</v>
      </c>
      <c r="E13" s="607">
        <v>35</v>
      </c>
      <c r="F13" s="607">
        <v>0</v>
      </c>
      <c r="G13" s="607">
        <v>3</v>
      </c>
      <c r="H13" s="607">
        <v>0</v>
      </c>
      <c r="I13" s="607">
        <v>1</v>
      </c>
      <c r="J13" s="607">
        <v>1</v>
      </c>
      <c r="K13" s="607">
        <v>4</v>
      </c>
      <c r="L13" s="607">
        <v>0</v>
      </c>
      <c r="M13" s="608">
        <v>133</v>
      </c>
    </row>
    <row r="14" spans="1:13" ht="30" customHeight="1" thickBot="1" thickTop="1">
      <c r="A14" s="829" t="s">
        <v>158</v>
      </c>
      <c r="B14" s="830"/>
      <c r="C14" s="674">
        <f>SUM(C4:C13)/10</f>
        <v>396.4</v>
      </c>
      <c r="D14" s="675">
        <f aca="true" t="shared" si="1" ref="D14:M14">SUM(D4:D13)/10</f>
        <v>197.6</v>
      </c>
      <c r="E14" s="202">
        <f t="shared" si="1"/>
        <v>33.5</v>
      </c>
      <c r="F14" s="202">
        <f t="shared" si="1"/>
        <v>0.3</v>
      </c>
      <c r="G14" s="202">
        <f t="shared" si="1"/>
        <v>4</v>
      </c>
      <c r="H14" s="202">
        <f t="shared" si="1"/>
        <v>2.1</v>
      </c>
      <c r="I14" s="202">
        <f t="shared" si="1"/>
        <v>1.8</v>
      </c>
      <c r="J14" s="202">
        <f t="shared" si="1"/>
        <v>0.7</v>
      </c>
      <c r="K14" s="202">
        <f t="shared" si="1"/>
        <v>4.5</v>
      </c>
      <c r="L14" s="202">
        <f t="shared" si="1"/>
        <v>0</v>
      </c>
      <c r="M14" s="203">
        <f t="shared" si="1"/>
        <v>151.9</v>
      </c>
    </row>
    <row r="15" spans="1:13" ht="30" customHeight="1">
      <c r="A15" s="831" t="s">
        <v>496</v>
      </c>
      <c r="B15" s="832"/>
      <c r="C15" s="204">
        <f>SUM(D15:M15)</f>
        <v>360</v>
      </c>
      <c r="D15" s="205">
        <f>SUM(D16:D27)</f>
        <v>165</v>
      </c>
      <c r="E15" s="206">
        <f aca="true" t="shared" si="2" ref="E15:M15">SUM(E16:E27)</f>
        <v>29</v>
      </c>
      <c r="F15" s="206">
        <f t="shared" si="2"/>
        <v>0</v>
      </c>
      <c r="G15" s="206">
        <f t="shared" si="2"/>
        <v>7</v>
      </c>
      <c r="H15" s="206">
        <f t="shared" si="2"/>
        <v>2</v>
      </c>
      <c r="I15" s="206">
        <f t="shared" si="2"/>
        <v>1</v>
      </c>
      <c r="J15" s="206">
        <f t="shared" si="2"/>
        <v>0</v>
      </c>
      <c r="K15" s="206">
        <f t="shared" si="2"/>
        <v>3</v>
      </c>
      <c r="L15" s="206">
        <f t="shared" si="2"/>
        <v>0</v>
      </c>
      <c r="M15" s="207">
        <f t="shared" si="2"/>
        <v>153</v>
      </c>
    </row>
    <row r="16" spans="1:13" ht="30" customHeight="1">
      <c r="A16" s="843" t="s">
        <v>696</v>
      </c>
      <c r="B16" s="141" t="s">
        <v>160</v>
      </c>
      <c r="C16" s="196">
        <f aca="true" t="shared" si="3" ref="C16:C27">SUM(D16:M16)</f>
        <v>40</v>
      </c>
      <c r="D16" s="197">
        <v>13</v>
      </c>
      <c r="E16" s="198">
        <v>1</v>
      </c>
      <c r="F16" s="198">
        <v>0</v>
      </c>
      <c r="G16" s="198">
        <v>1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9">
        <v>25</v>
      </c>
    </row>
    <row r="17" spans="1:13" ht="30" customHeight="1">
      <c r="A17" s="844"/>
      <c r="B17" s="141" t="s">
        <v>161</v>
      </c>
      <c r="C17" s="196">
        <f t="shared" si="3"/>
        <v>36</v>
      </c>
      <c r="D17" s="197">
        <v>14</v>
      </c>
      <c r="E17" s="198">
        <v>6</v>
      </c>
      <c r="F17" s="198">
        <v>0</v>
      </c>
      <c r="G17" s="198">
        <v>1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9">
        <v>15</v>
      </c>
    </row>
    <row r="18" spans="1:13" ht="30" customHeight="1">
      <c r="A18" s="844"/>
      <c r="B18" s="141" t="s">
        <v>162</v>
      </c>
      <c r="C18" s="196">
        <f t="shared" si="3"/>
        <v>32</v>
      </c>
      <c r="D18" s="197">
        <v>19</v>
      </c>
      <c r="E18" s="198">
        <v>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9">
        <v>12</v>
      </c>
    </row>
    <row r="19" spans="1:13" ht="30" customHeight="1">
      <c r="A19" s="844"/>
      <c r="B19" s="141" t="s">
        <v>163</v>
      </c>
      <c r="C19" s="196">
        <f t="shared" si="3"/>
        <v>30</v>
      </c>
      <c r="D19" s="197">
        <v>13</v>
      </c>
      <c r="E19" s="198">
        <v>3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9">
        <v>14</v>
      </c>
    </row>
    <row r="20" spans="1:13" ht="30" customHeight="1">
      <c r="A20" s="844"/>
      <c r="B20" s="141" t="s">
        <v>164</v>
      </c>
      <c r="C20" s="196">
        <f t="shared" si="3"/>
        <v>27</v>
      </c>
      <c r="D20" s="197">
        <v>11</v>
      </c>
      <c r="E20" s="198">
        <v>0</v>
      </c>
      <c r="F20" s="198">
        <v>0</v>
      </c>
      <c r="G20" s="198">
        <v>0</v>
      </c>
      <c r="H20" s="198">
        <v>1</v>
      </c>
      <c r="I20" s="198">
        <v>0</v>
      </c>
      <c r="J20" s="198">
        <v>0</v>
      </c>
      <c r="K20" s="198">
        <v>0</v>
      </c>
      <c r="L20" s="198">
        <v>0</v>
      </c>
      <c r="M20" s="199">
        <v>15</v>
      </c>
    </row>
    <row r="21" spans="1:13" ht="30" customHeight="1">
      <c r="A21" s="844"/>
      <c r="B21" s="141" t="s">
        <v>165</v>
      </c>
      <c r="C21" s="196">
        <f t="shared" si="3"/>
        <v>29</v>
      </c>
      <c r="D21" s="197">
        <v>16</v>
      </c>
      <c r="E21" s="198">
        <v>1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1</v>
      </c>
      <c r="L21" s="198">
        <v>0</v>
      </c>
      <c r="M21" s="199">
        <v>11</v>
      </c>
    </row>
    <row r="22" spans="1:13" ht="30" customHeight="1">
      <c r="A22" s="844"/>
      <c r="B22" s="141" t="s">
        <v>166</v>
      </c>
      <c r="C22" s="196">
        <f t="shared" si="3"/>
        <v>15</v>
      </c>
      <c r="D22" s="197">
        <v>7</v>
      </c>
      <c r="E22" s="198">
        <v>2</v>
      </c>
      <c r="F22" s="198">
        <v>0</v>
      </c>
      <c r="G22" s="198">
        <v>1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9">
        <v>5</v>
      </c>
    </row>
    <row r="23" spans="1:13" ht="30" customHeight="1">
      <c r="A23" s="844"/>
      <c r="B23" s="141" t="s">
        <v>167</v>
      </c>
      <c r="C23" s="196">
        <f t="shared" si="3"/>
        <v>22</v>
      </c>
      <c r="D23" s="197">
        <v>12</v>
      </c>
      <c r="E23" s="198">
        <v>4</v>
      </c>
      <c r="F23" s="198">
        <v>0</v>
      </c>
      <c r="G23" s="198">
        <v>2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9">
        <v>4</v>
      </c>
    </row>
    <row r="24" spans="1:13" ht="30" customHeight="1">
      <c r="A24" s="844"/>
      <c r="B24" s="141" t="s">
        <v>168</v>
      </c>
      <c r="C24" s="196">
        <f t="shared" si="3"/>
        <v>28</v>
      </c>
      <c r="D24" s="197">
        <v>15</v>
      </c>
      <c r="E24" s="198">
        <v>2</v>
      </c>
      <c r="F24" s="198">
        <v>0</v>
      </c>
      <c r="G24" s="198">
        <v>0</v>
      </c>
      <c r="H24" s="198">
        <v>1</v>
      </c>
      <c r="I24" s="198">
        <v>0</v>
      </c>
      <c r="J24" s="198">
        <v>0</v>
      </c>
      <c r="K24" s="198">
        <v>0</v>
      </c>
      <c r="L24" s="198">
        <v>0</v>
      </c>
      <c r="M24" s="199">
        <v>10</v>
      </c>
    </row>
    <row r="25" spans="1:13" ht="30" customHeight="1">
      <c r="A25" s="844"/>
      <c r="B25" s="141" t="s">
        <v>169</v>
      </c>
      <c r="C25" s="196">
        <f t="shared" si="3"/>
        <v>33</v>
      </c>
      <c r="D25" s="197">
        <v>14</v>
      </c>
      <c r="E25" s="198">
        <v>3</v>
      </c>
      <c r="F25" s="198">
        <v>0</v>
      </c>
      <c r="G25" s="198">
        <v>1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9">
        <v>15</v>
      </c>
    </row>
    <row r="26" spans="1:13" ht="30" customHeight="1">
      <c r="A26" s="844"/>
      <c r="B26" s="141" t="s">
        <v>170</v>
      </c>
      <c r="C26" s="196">
        <f t="shared" si="3"/>
        <v>23</v>
      </c>
      <c r="D26" s="197">
        <v>10</v>
      </c>
      <c r="E26" s="198">
        <v>2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2</v>
      </c>
      <c r="L26" s="198">
        <v>0</v>
      </c>
      <c r="M26" s="199">
        <v>9</v>
      </c>
    </row>
    <row r="27" spans="1:13" ht="30" customHeight="1" thickBot="1">
      <c r="A27" s="845"/>
      <c r="B27" s="142" t="s">
        <v>171</v>
      </c>
      <c r="C27" s="208">
        <f t="shared" si="3"/>
        <v>45</v>
      </c>
      <c r="D27" s="606">
        <v>21</v>
      </c>
      <c r="E27" s="603">
        <v>4</v>
      </c>
      <c r="F27" s="603">
        <v>0</v>
      </c>
      <c r="G27" s="603">
        <v>1</v>
      </c>
      <c r="H27" s="603">
        <v>0</v>
      </c>
      <c r="I27" s="603">
        <v>1</v>
      </c>
      <c r="J27" s="603">
        <v>0</v>
      </c>
      <c r="K27" s="603">
        <v>0</v>
      </c>
      <c r="L27" s="603">
        <v>0</v>
      </c>
      <c r="M27" s="605">
        <v>18</v>
      </c>
    </row>
    <row r="29" spans="4:12" ht="11.25">
      <c r="D29" s="66">
        <v>196</v>
      </c>
      <c r="E29" s="66">
        <v>35</v>
      </c>
      <c r="F29" s="66">
        <v>0</v>
      </c>
      <c r="G29" s="66">
        <v>4</v>
      </c>
      <c r="H29" s="66">
        <v>2</v>
      </c>
      <c r="I29" s="66">
        <v>1</v>
      </c>
      <c r="J29" s="66">
        <v>0</v>
      </c>
      <c r="K29" s="66">
        <v>2</v>
      </c>
      <c r="L29" s="66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7" width="6.375" style="66" customWidth="1"/>
    <col min="18" max="16384" width="9.00390625" style="66" customWidth="1"/>
  </cols>
  <sheetData>
    <row r="1" spans="1:17" ht="19.5" customHeight="1">
      <c r="A1" s="850" t="s">
        <v>330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ht="19.5" customHeight="1" thickBot="1">
      <c r="Q2" s="191"/>
    </row>
    <row r="3" spans="1:17" ht="35.25" customHeight="1">
      <c r="A3" s="856"/>
      <c r="B3" s="857"/>
      <c r="C3" s="862" t="s">
        <v>235</v>
      </c>
      <c r="D3" s="863"/>
      <c r="E3" s="863"/>
      <c r="F3" s="863"/>
      <c r="G3" s="863"/>
      <c r="H3" s="863"/>
      <c r="I3" s="863"/>
      <c r="J3" s="864"/>
      <c r="K3" s="865" t="s">
        <v>236</v>
      </c>
      <c r="L3" s="866"/>
      <c r="M3" s="866"/>
      <c r="N3" s="866"/>
      <c r="O3" s="866"/>
      <c r="P3" s="866"/>
      <c r="Q3" s="867"/>
    </row>
    <row r="4" spans="1:17" ht="35.25" customHeight="1">
      <c r="A4" s="858"/>
      <c r="B4" s="859"/>
      <c r="C4" s="736" t="s">
        <v>104</v>
      </c>
      <c r="D4" s="869" t="s">
        <v>106</v>
      </c>
      <c r="E4" s="869"/>
      <c r="F4" s="724" t="s">
        <v>107</v>
      </c>
      <c r="G4" s="870" t="s">
        <v>108</v>
      </c>
      <c r="H4" s="870" t="s">
        <v>109</v>
      </c>
      <c r="I4" s="870" t="s">
        <v>110</v>
      </c>
      <c r="J4" s="874" t="s">
        <v>111</v>
      </c>
      <c r="K4" s="875" t="s">
        <v>104</v>
      </c>
      <c r="L4" s="745" t="s">
        <v>106</v>
      </c>
      <c r="M4" s="745" t="s">
        <v>107</v>
      </c>
      <c r="N4" s="745" t="s">
        <v>108</v>
      </c>
      <c r="O4" s="745" t="s">
        <v>109</v>
      </c>
      <c r="P4" s="745" t="s">
        <v>110</v>
      </c>
      <c r="Q4" s="872" t="s">
        <v>111</v>
      </c>
    </row>
    <row r="5" spans="1:17" ht="35.25" customHeight="1" thickBot="1">
      <c r="A5" s="860"/>
      <c r="B5" s="861"/>
      <c r="C5" s="868"/>
      <c r="D5" s="679"/>
      <c r="E5" s="209" t="s">
        <v>237</v>
      </c>
      <c r="F5" s="756"/>
      <c r="G5" s="871"/>
      <c r="H5" s="871"/>
      <c r="I5" s="871"/>
      <c r="J5" s="873"/>
      <c r="K5" s="876"/>
      <c r="L5" s="871"/>
      <c r="M5" s="871"/>
      <c r="N5" s="871"/>
      <c r="O5" s="871"/>
      <c r="P5" s="871"/>
      <c r="Q5" s="873"/>
    </row>
    <row r="6" spans="1:17" ht="30" customHeight="1">
      <c r="A6" s="825" t="s">
        <v>152</v>
      </c>
      <c r="B6" s="877"/>
      <c r="C6" s="221">
        <f aca="true" t="shared" si="0" ref="C6:C14">SUM(F6:J6)+D6</f>
        <v>18</v>
      </c>
      <c r="D6" s="632">
        <v>12</v>
      </c>
      <c r="E6" s="633">
        <v>7</v>
      </c>
      <c r="F6" s="634">
        <v>0</v>
      </c>
      <c r="G6" s="634">
        <v>3</v>
      </c>
      <c r="H6" s="634">
        <v>0</v>
      </c>
      <c r="I6" s="634">
        <v>0</v>
      </c>
      <c r="J6" s="635">
        <v>3</v>
      </c>
      <c r="K6" s="225">
        <f aca="true" t="shared" si="1" ref="K6:K14">SUM(L6:Q6)</f>
        <v>96</v>
      </c>
      <c r="L6" s="206">
        <v>66</v>
      </c>
      <c r="M6" s="206">
        <v>4</v>
      </c>
      <c r="N6" s="206">
        <v>3</v>
      </c>
      <c r="O6" s="206">
        <v>1</v>
      </c>
      <c r="P6" s="206">
        <v>0</v>
      </c>
      <c r="Q6" s="207">
        <v>22</v>
      </c>
    </row>
    <row r="7" spans="1:17" ht="30" customHeight="1">
      <c r="A7" s="825" t="s">
        <v>153</v>
      </c>
      <c r="B7" s="877"/>
      <c r="C7" s="210">
        <f t="shared" si="0"/>
        <v>33</v>
      </c>
      <c r="D7" s="211">
        <v>21</v>
      </c>
      <c r="E7" s="212">
        <v>17</v>
      </c>
      <c r="F7" s="198">
        <v>1</v>
      </c>
      <c r="G7" s="198">
        <v>4</v>
      </c>
      <c r="H7" s="198">
        <v>0</v>
      </c>
      <c r="I7" s="198">
        <v>0</v>
      </c>
      <c r="J7" s="199">
        <v>7</v>
      </c>
      <c r="K7" s="210">
        <f t="shared" si="1"/>
        <v>91</v>
      </c>
      <c r="L7" s="198">
        <v>72</v>
      </c>
      <c r="M7" s="198">
        <v>7</v>
      </c>
      <c r="N7" s="198">
        <v>2</v>
      </c>
      <c r="O7" s="198">
        <v>0</v>
      </c>
      <c r="P7" s="198">
        <v>0</v>
      </c>
      <c r="Q7" s="199">
        <v>10</v>
      </c>
    </row>
    <row r="8" spans="1:17" ht="30" customHeight="1">
      <c r="A8" s="825" t="s">
        <v>154</v>
      </c>
      <c r="B8" s="877"/>
      <c r="C8" s="210">
        <f t="shared" si="0"/>
        <v>42</v>
      </c>
      <c r="D8" s="636">
        <v>28</v>
      </c>
      <c r="E8" s="197">
        <v>22</v>
      </c>
      <c r="F8" s="198">
        <v>1</v>
      </c>
      <c r="G8" s="198">
        <v>4</v>
      </c>
      <c r="H8" s="198">
        <v>0</v>
      </c>
      <c r="I8" s="198">
        <v>0</v>
      </c>
      <c r="J8" s="199">
        <v>9</v>
      </c>
      <c r="K8" s="210">
        <f t="shared" si="1"/>
        <v>80</v>
      </c>
      <c r="L8" s="198">
        <v>64</v>
      </c>
      <c r="M8" s="198">
        <v>3</v>
      </c>
      <c r="N8" s="198">
        <v>5</v>
      </c>
      <c r="O8" s="198">
        <v>1</v>
      </c>
      <c r="P8" s="198">
        <v>0</v>
      </c>
      <c r="Q8" s="199">
        <v>7</v>
      </c>
    </row>
    <row r="9" spans="1:17" ht="30" customHeight="1">
      <c r="A9" s="825" t="s">
        <v>155</v>
      </c>
      <c r="B9" s="877"/>
      <c r="C9" s="221">
        <f t="shared" si="0"/>
        <v>28</v>
      </c>
      <c r="D9" s="632">
        <v>18</v>
      </c>
      <c r="E9" s="633">
        <v>16</v>
      </c>
      <c r="F9" s="634">
        <v>0</v>
      </c>
      <c r="G9" s="634">
        <v>5</v>
      </c>
      <c r="H9" s="634">
        <v>0</v>
      </c>
      <c r="I9" s="634">
        <v>0</v>
      </c>
      <c r="J9" s="635">
        <v>5</v>
      </c>
      <c r="K9" s="221">
        <f t="shared" si="1"/>
        <v>95</v>
      </c>
      <c r="L9" s="634">
        <v>61</v>
      </c>
      <c r="M9" s="634">
        <v>4</v>
      </c>
      <c r="N9" s="634">
        <v>17</v>
      </c>
      <c r="O9" s="634">
        <v>0</v>
      </c>
      <c r="P9" s="634">
        <v>0</v>
      </c>
      <c r="Q9" s="635">
        <v>13</v>
      </c>
    </row>
    <row r="10" spans="1:17" ht="30" customHeight="1">
      <c r="A10" s="825" t="s">
        <v>156</v>
      </c>
      <c r="B10" s="877"/>
      <c r="C10" s="210">
        <f t="shared" si="0"/>
        <v>19</v>
      </c>
      <c r="D10" s="211">
        <v>9</v>
      </c>
      <c r="E10" s="212">
        <v>6</v>
      </c>
      <c r="F10" s="198">
        <v>0</v>
      </c>
      <c r="G10" s="198">
        <v>4</v>
      </c>
      <c r="H10" s="198">
        <v>0</v>
      </c>
      <c r="I10" s="198">
        <v>0</v>
      </c>
      <c r="J10" s="199">
        <v>6</v>
      </c>
      <c r="K10" s="210">
        <f t="shared" si="1"/>
        <v>105</v>
      </c>
      <c r="L10" s="198">
        <v>78</v>
      </c>
      <c r="M10" s="198">
        <v>8</v>
      </c>
      <c r="N10" s="198">
        <v>4</v>
      </c>
      <c r="O10" s="198">
        <v>0</v>
      </c>
      <c r="P10" s="198">
        <v>0</v>
      </c>
      <c r="Q10" s="199">
        <v>15</v>
      </c>
    </row>
    <row r="11" spans="1:17" ht="30" customHeight="1">
      <c r="A11" s="825" t="s">
        <v>157</v>
      </c>
      <c r="B11" s="877"/>
      <c r="C11" s="210">
        <f t="shared" si="0"/>
        <v>21</v>
      </c>
      <c r="D11" s="211">
        <v>11</v>
      </c>
      <c r="E11" s="212">
        <v>10</v>
      </c>
      <c r="F11" s="198">
        <v>0</v>
      </c>
      <c r="G11" s="198">
        <v>4</v>
      </c>
      <c r="H11" s="198">
        <v>0</v>
      </c>
      <c r="I11" s="198">
        <v>1</v>
      </c>
      <c r="J11" s="199">
        <v>5</v>
      </c>
      <c r="K11" s="210">
        <f t="shared" si="1"/>
        <v>99</v>
      </c>
      <c r="L11" s="198">
        <v>78</v>
      </c>
      <c r="M11" s="198">
        <v>3</v>
      </c>
      <c r="N11" s="198">
        <v>2</v>
      </c>
      <c r="O11" s="198">
        <v>0</v>
      </c>
      <c r="P11" s="198">
        <v>0</v>
      </c>
      <c r="Q11" s="199">
        <v>16</v>
      </c>
    </row>
    <row r="12" spans="1:17" ht="30" customHeight="1">
      <c r="A12" s="825" t="s">
        <v>159</v>
      </c>
      <c r="B12" s="877"/>
      <c r="C12" s="210">
        <f t="shared" si="0"/>
        <v>49</v>
      </c>
      <c r="D12" s="211">
        <v>31</v>
      </c>
      <c r="E12" s="212">
        <v>27</v>
      </c>
      <c r="F12" s="198">
        <v>0</v>
      </c>
      <c r="G12" s="198">
        <v>6</v>
      </c>
      <c r="H12" s="198">
        <v>0</v>
      </c>
      <c r="I12" s="198">
        <v>0</v>
      </c>
      <c r="J12" s="199">
        <v>12</v>
      </c>
      <c r="K12" s="210">
        <f t="shared" si="1"/>
        <v>109</v>
      </c>
      <c r="L12" s="198">
        <v>87</v>
      </c>
      <c r="M12" s="198">
        <v>4</v>
      </c>
      <c r="N12" s="198">
        <v>1</v>
      </c>
      <c r="O12" s="198">
        <v>0</v>
      </c>
      <c r="P12" s="198">
        <v>0</v>
      </c>
      <c r="Q12" s="199">
        <v>17</v>
      </c>
    </row>
    <row r="13" spans="1:17" ht="30" customHeight="1">
      <c r="A13" s="852" t="s">
        <v>486</v>
      </c>
      <c r="B13" s="878"/>
      <c r="C13" s="210">
        <f t="shared" si="0"/>
        <v>31</v>
      </c>
      <c r="D13" s="215">
        <v>17</v>
      </c>
      <c r="E13" s="216">
        <v>17</v>
      </c>
      <c r="F13" s="200">
        <v>0</v>
      </c>
      <c r="G13" s="200">
        <v>3</v>
      </c>
      <c r="H13" s="200">
        <v>0</v>
      </c>
      <c r="I13" s="200">
        <v>0</v>
      </c>
      <c r="J13" s="201">
        <v>11</v>
      </c>
      <c r="K13" s="210">
        <f t="shared" si="1"/>
        <v>102</v>
      </c>
      <c r="L13" s="200">
        <v>89</v>
      </c>
      <c r="M13" s="200">
        <v>1</v>
      </c>
      <c r="N13" s="200">
        <v>3</v>
      </c>
      <c r="O13" s="200">
        <v>0</v>
      </c>
      <c r="P13" s="200">
        <v>0</v>
      </c>
      <c r="Q13" s="201">
        <v>9</v>
      </c>
    </row>
    <row r="14" spans="1:17" ht="30" customHeight="1">
      <c r="A14" s="854" t="s">
        <v>498</v>
      </c>
      <c r="B14" s="879"/>
      <c r="C14" s="214">
        <f t="shared" si="0"/>
        <v>31</v>
      </c>
      <c r="D14" s="636">
        <v>21</v>
      </c>
      <c r="E14" s="197">
        <v>19</v>
      </c>
      <c r="F14" s="198">
        <v>0</v>
      </c>
      <c r="G14" s="198">
        <v>4</v>
      </c>
      <c r="H14" s="198">
        <v>0</v>
      </c>
      <c r="I14" s="198">
        <v>0</v>
      </c>
      <c r="J14" s="199">
        <v>6</v>
      </c>
      <c r="K14" s="210">
        <f t="shared" si="1"/>
        <v>89</v>
      </c>
      <c r="L14" s="198">
        <v>70</v>
      </c>
      <c r="M14" s="198">
        <v>4</v>
      </c>
      <c r="N14" s="198">
        <v>3</v>
      </c>
      <c r="O14" s="198">
        <v>2</v>
      </c>
      <c r="P14" s="198">
        <v>0</v>
      </c>
      <c r="Q14" s="199">
        <v>10</v>
      </c>
    </row>
    <row r="15" spans="1:17" ht="30" customHeight="1" thickBot="1">
      <c r="A15" s="833" t="s">
        <v>488</v>
      </c>
      <c r="B15" s="881"/>
      <c r="C15" s="217">
        <f>SUM(F15:J15)+D15</f>
        <v>36</v>
      </c>
      <c r="D15" s="629">
        <v>28</v>
      </c>
      <c r="E15" s="630">
        <v>26</v>
      </c>
      <c r="F15" s="607">
        <v>0</v>
      </c>
      <c r="G15" s="607">
        <v>3</v>
      </c>
      <c r="H15" s="607">
        <v>0</v>
      </c>
      <c r="I15" s="607">
        <v>0</v>
      </c>
      <c r="J15" s="608">
        <v>5</v>
      </c>
      <c r="K15" s="631">
        <f>SUM(L15:Q15)</f>
        <v>98</v>
      </c>
      <c r="L15" s="607">
        <v>52</v>
      </c>
      <c r="M15" s="607">
        <v>6</v>
      </c>
      <c r="N15" s="607">
        <v>8</v>
      </c>
      <c r="O15" s="607">
        <v>1</v>
      </c>
      <c r="P15" s="607">
        <v>0</v>
      </c>
      <c r="Q15" s="608">
        <v>31</v>
      </c>
    </row>
    <row r="16" spans="1:17" ht="30" customHeight="1" thickBot="1" thickTop="1">
      <c r="A16" s="829" t="s">
        <v>158</v>
      </c>
      <c r="B16" s="880"/>
      <c r="C16" s="218">
        <f aca="true" t="shared" si="2" ref="C16:Q16">SUM(C6:C15)/10</f>
        <v>30.8</v>
      </c>
      <c r="D16" s="219">
        <f t="shared" si="2"/>
        <v>19.6</v>
      </c>
      <c r="E16" s="220">
        <f t="shared" si="2"/>
        <v>16.7</v>
      </c>
      <c r="F16" s="202">
        <f t="shared" si="2"/>
        <v>0.2</v>
      </c>
      <c r="G16" s="202">
        <f t="shared" si="2"/>
        <v>4</v>
      </c>
      <c r="H16" s="202">
        <f t="shared" si="2"/>
        <v>0</v>
      </c>
      <c r="I16" s="202">
        <f t="shared" si="2"/>
        <v>0.1</v>
      </c>
      <c r="J16" s="203">
        <f t="shared" si="2"/>
        <v>6.9</v>
      </c>
      <c r="K16" s="218">
        <f t="shared" si="2"/>
        <v>96.4</v>
      </c>
      <c r="L16" s="202">
        <f t="shared" si="2"/>
        <v>71.7</v>
      </c>
      <c r="M16" s="202">
        <f t="shared" si="2"/>
        <v>4.4</v>
      </c>
      <c r="N16" s="202">
        <f t="shared" si="2"/>
        <v>4.8</v>
      </c>
      <c r="O16" s="202">
        <f t="shared" si="2"/>
        <v>0.5</v>
      </c>
      <c r="P16" s="202">
        <f t="shared" si="2"/>
        <v>0</v>
      </c>
      <c r="Q16" s="203">
        <f t="shared" si="2"/>
        <v>15</v>
      </c>
    </row>
    <row r="17" spans="1:17" ht="30" customHeight="1">
      <c r="A17" s="831" t="s">
        <v>499</v>
      </c>
      <c r="B17" s="832"/>
      <c r="C17" s="221">
        <f>(SUM(C18:C29))</f>
        <v>16</v>
      </c>
      <c r="D17" s="222">
        <f>(SUM(D18:D29))</f>
        <v>12</v>
      </c>
      <c r="E17" s="223">
        <f>(SUM(E18:E29))</f>
        <v>11</v>
      </c>
      <c r="F17" s="206">
        <f>(SUM(F18:F29))</f>
        <v>0</v>
      </c>
      <c r="G17" s="206">
        <f>(SUM(G18:G29))</f>
        <v>2</v>
      </c>
      <c r="H17" s="206">
        <f aca="true" t="shared" si="3" ref="H17:Q17">(SUM(H18:H29))</f>
        <v>0</v>
      </c>
      <c r="I17" s="206">
        <f t="shared" si="3"/>
        <v>0</v>
      </c>
      <c r="J17" s="224">
        <f t="shared" si="3"/>
        <v>2</v>
      </c>
      <c r="K17" s="225">
        <f t="shared" si="3"/>
        <v>93</v>
      </c>
      <c r="L17" s="206">
        <f t="shared" si="3"/>
        <v>61</v>
      </c>
      <c r="M17" s="206">
        <f t="shared" si="3"/>
        <v>2</v>
      </c>
      <c r="N17" s="206">
        <f t="shared" si="3"/>
        <v>6</v>
      </c>
      <c r="O17" s="206">
        <f t="shared" si="3"/>
        <v>0</v>
      </c>
      <c r="P17" s="206">
        <f t="shared" si="3"/>
        <v>0</v>
      </c>
      <c r="Q17" s="207">
        <f t="shared" si="3"/>
        <v>24</v>
      </c>
    </row>
    <row r="18" spans="1:17" ht="30" customHeight="1">
      <c r="A18" s="843" t="s">
        <v>692</v>
      </c>
      <c r="B18" s="141" t="s">
        <v>160</v>
      </c>
      <c r="C18" s="210">
        <f aca="true" t="shared" si="4" ref="C18:C29">SUM(F18:J18)+D18</f>
        <v>1</v>
      </c>
      <c r="D18" s="211">
        <v>1</v>
      </c>
      <c r="E18" s="212">
        <v>1</v>
      </c>
      <c r="F18" s="198">
        <v>0</v>
      </c>
      <c r="G18" s="198">
        <v>0</v>
      </c>
      <c r="H18" s="198">
        <v>0</v>
      </c>
      <c r="I18" s="198">
        <v>0</v>
      </c>
      <c r="J18" s="213">
        <v>0</v>
      </c>
      <c r="K18" s="210">
        <f aca="true" t="shared" si="5" ref="K18:K29">SUM(L18:Q18)</f>
        <v>11</v>
      </c>
      <c r="L18" s="198">
        <v>7</v>
      </c>
      <c r="M18" s="198">
        <v>0</v>
      </c>
      <c r="N18" s="198">
        <v>1</v>
      </c>
      <c r="O18" s="198">
        <v>0</v>
      </c>
      <c r="P18" s="198">
        <v>0</v>
      </c>
      <c r="Q18" s="199">
        <v>3</v>
      </c>
    </row>
    <row r="19" spans="1:17" ht="30" customHeight="1">
      <c r="A19" s="844"/>
      <c r="B19" s="141" t="s">
        <v>161</v>
      </c>
      <c r="C19" s="210">
        <f t="shared" si="4"/>
        <v>1</v>
      </c>
      <c r="D19" s="211">
        <v>1</v>
      </c>
      <c r="E19" s="212">
        <v>1</v>
      </c>
      <c r="F19" s="198">
        <v>0</v>
      </c>
      <c r="G19" s="198">
        <v>0</v>
      </c>
      <c r="H19" s="198">
        <v>0</v>
      </c>
      <c r="I19" s="198">
        <v>0</v>
      </c>
      <c r="J19" s="213">
        <v>0</v>
      </c>
      <c r="K19" s="210">
        <f t="shared" si="5"/>
        <v>10</v>
      </c>
      <c r="L19" s="198">
        <v>6</v>
      </c>
      <c r="M19" s="198">
        <v>0</v>
      </c>
      <c r="N19" s="198">
        <v>0</v>
      </c>
      <c r="O19" s="198">
        <v>0</v>
      </c>
      <c r="P19" s="198">
        <v>0</v>
      </c>
      <c r="Q19" s="199">
        <v>4</v>
      </c>
    </row>
    <row r="20" spans="1:17" ht="30" customHeight="1">
      <c r="A20" s="844"/>
      <c r="B20" s="141" t="s">
        <v>162</v>
      </c>
      <c r="C20" s="210">
        <f t="shared" si="4"/>
        <v>4</v>
      </c>
      <c r="D20" s="211">
        <v>3</v>
      </c>
      <c r="E20" s="212">
        <v>3</v>
      </c>
      <c r="F20" s="198">
        <v>0</v>
      </c>
      <c r="G20" s="198">
        <v>1</v>
      </c>
      <c r="H20" s="198">
        <v>0</v>
      </c>
      <c r="I20" s="198">
        <v>0</v>
      </c>
      <c r="J20" s="213">
        <v>0</v>
      </c>
      <c r="K20" s="210">
        <f t="shared" si="5"/>
        <v>8</v>
      </c>
      <c r="L20" s="198">
        <v>5</v>
      </c>
      <c r="M20" s="198">
        <v>1</v>
      </c>
      <c r="N20" s="198">
        <v>0</v>
      </c>
      <c r="O20" s="198">
        <v>0</v>
      </c>
      <c r="P20" s="198">
        <v>0</v>
      </c>
      <c r="Q20" s="199">
        <v>2</v>
      </c>
    </row>
    <row r="21" spans="1:17" ht="30" customHeight="1">
      <c r="A21" s="844"/>
      <c r="B21" s="141" t="s">
        <v>163</v>
      </c>
      <c r="C21" s="210">
        <f t="shared" si="4"/>
        <v>1</v>
      </c>
      <c r="D21" s="211">
        <v>1</v>
      </c>
      <c r="E21" s="212">
        <v>0</v>
      </c>
      <c r="F21" s="198">
        <v>0</v>
      </c>
      <c r="G21" s="198">
        <v>0</v>
      </c>
      <c r="H21" s="198">
        <v>0</v>
      </c>
      <c r="I21" s="198">
        <v>0</v>
      </c>
      <c r="J21" s="213">
        <v>0</v>
      </c>
      <c r="K21" s="210">
        <f t="shared" si="5"/>
        <v>4</v>
      </c>
      <c r="L21" s="198">
        <v>4</v>
      </c>
      <c r="M21" s="198">
        <v>0</v>
      </c>
      <c r="N21" s="198">
        <v>0</v>
      </c>
      <c r="O21" s="198">
        <v>0</v>
      </c>
      <c r="P21" s="198">
        <v>0</v>
      </c>
      <c r="Q21" s="199">
        <v>0</v>
      </c>
    </row>
    <row r="22" spans="1:17" ht="30" customHeight="1">
      <c r="A22" s="844"/>
      <c r="B22" s="141" t="s">
        <v>164</v>
      </c>
      <c r="C22" s="210">
        <f t="shared" si="4"/>
        <v>3</v>
      </c>
      <c r="D22" s="211">
        <v>2</v>
      </c>
      <c r="E22" s="212">
        <v>2</v>
      </c>
      <c r="F22" s="198">
        <v>0</v>
      </c>
      <c r="G22" s="198">
        <v>0</v>
      </c>
      <c r="H22" s="198">
        <v>0</v>
      </c>
      <c r="I22" s="198">
        <v>0</v>
      </c>
      <c r="J22" s="213">
        <v>1</v>
      </c>
      <c r="K22" s="210">
        <f t="shared" si="5"/>
        <v>7</v>
      </c>
      <c r="L22" s="198">
        <v>4</v>
      </c>
      <c r="M22" s="198">
        <v>0</v>
      </c>
      <c r="N22" s="198">
        <v>0</v>
      </c>
      <c r="O22" s="198">
        <v>0</v>
      </c>
      <c r="P22" s="198">
        <v>0</v>
      </c>
      <c r="Q22" s="199">
        <v>3</v>
      </c>
    </row>
    <row r="23" spans="1:17" ht="30" customHeight="1">
      <c r="A23" s="844"/>
      <c r="B23" s="141" t="s">
        <v>165</v>
      </c>
      <c r="C23" s="210">
        <f t="shared" si="4"/>
        <v>2</v>
      </c>
      <c r="D23" s="211">
        <v>2</v>
      </c>
      <c r="E23" s="212">
        <v>2</v>
      </c>
      <c r="F23" s="198">
        <v>0</v>
      </c>
      <c r="G23" s="198">
        <v>0</v>
      </c>
      <c r="H23" s="198">
        <v>0</v>
      </c>
      <c r="I23" s="198">
        <v>0</v>
      </c>
      <c r="J23" s="213">
        <v>0</v>
      </c>
      <c r="K23" s="210">
        <f t="shared" si="5"/>
        <v>4</v>
      </c>
      <c r="L23" s="198">
        <v>3</v>
      </c>
      <c r="M23" s="198">
        <v>0</v>
      </c>
      <c r="N23" s="198">
        <v>1</v>
      </c>
      <c r="O23" s="198">
        <v>0</v>
      </c>
      <c r="P23" s="198">
        <v>0</v>
      </c>
      <c r="Q23" s="199">
        <v>0</v>
      </c>
    </row>
    <row r="24" spans="1:17" ht="30" customHeight="1">
      <c r="A24" s="844"/>
      <c r="B24" s="141" t="s">
        <v>166</v>
      </c>
      <c r="C24" s="210">
        <f t="shared" si="4"/>
        <v>0</v>
      </c>
      <c r="D24" s="211">
        <v>0</v>
      </c>
      <c r="E24" s="212">
        <v>0</v>
      </c>
      <c r="F24" s="198">
        <v>0</v>
      </c>
      <c r="G24" s="198">
        <v>0</v>
      </c>
      <c r="H24" s="198">
        <v>0</v>
      </c>
      <c r="I24" s="198">
        <v>0</v>
      </c>
      <c r="J24" s="213">
        <v>0</v>
      </c>
      <c r="K24" s="210">
        <f t="shared" si="5"/>
        <v>3</v>
      </c>
      <c r="L24" s="198">
        <v>1</v>
      </c>
      <c r="M24" s="198">
        <v>0</v>
      </c>
      <c r="N24" s="198">
        <v>1</v>
      </c>
      <c r="O24" s="198">
        <v>0</v>
      </c>
      <c r="P24" s="198">
        <v>0</v>
      </c>
      <c r="Q24" s="199">
        <v>1</v>
      </c>
    </row>
    <row r="25" spans="1:17" ht="30" customHeight="1">
      <c r="A25" s="844"/>
      <c r="B25" s="141" t="s">
        <v>167</v>
      </c>
      <c r="C25" s="210">
        <f t="shared" si="4"/>
        <v>0</v>
      </c>
      <c r="D25" s="211">
        <v>0</v>
      </c>
      <c r="E25" s="212">
        <v>0</v>
      </c>
      <c r="F25" s="198">
        <v>0</v>
      </c>
      <c r="G25" s="198">
        <v>0</v>
      </c>
      <c r="H25" s="198">
        <v>0</v>
      </c>
      <c r="I25" s="198">
        <v>0</v>
      </c>
      <c r="J25" s="213">
        <v>0</v>
      </c>
      <c r="K25" s="210">
        <f t="shared" si="5"/>
        <v>7</v>
      </c>
      <c r="L25" s="198">
        <v>4</v>
      </c>
      <c r="M25" s="198">
        <v>0</v>
      </c>
      <c r="N25" s="198">
        <v>1</v>
      </c>
      <c r="O25" s="198">
        <v>0</v>
      </c>
      <c r="P25" s="198">
        <v>0</v>
      </c>
      <c r="Q25" s="199">
        <v>2</v>
      </c>
    </row>
    <row r="26" spans="1:17" ht="30" customHeight="1">
      <c r="A26" s="844"/>
      <c r="B26" s="141" t="s">
        <v>168</v>
      </c>
      <c r="C26" s="210">
        <f t="shared" si="4"/>
        <v>1</v>
      </c>
      <c r="D26" s="211">
        <v>0</v>
      </c>
      <c r="E26" s="212">
        <v>0</v>
      </c>
      <c r="F26" s="198">
        <v>0</v>
      </c>
      <c r="G26" s="198">
        <v>0</v>
      </c>
      <c r="H26" s="198">
        <v>0</v>
      </c>
      <c r="I26" s="198">
        <v>0</v>
      </c>
      <c r="J26" s="213">
        <v>1</v>
      </c>
      <c r="K26" s="210">
        <f t="shared" si="5"/>
        <v>6</v>
      </c>
      <c r="L26" s="198">
        <v>2</v>
      </c>
      <c r="M26" s="198">
        <v>0</v>
      </c>
      <c r="N26" s="198">
        <v>1</v>
      </c>
      <c r="O26" s="198">
        <v>0</v>
      </c>
      <c r="P26" s="198">
        <v>0</v>
      </c>
      <c r="Q26" s="199">
        <v>3</v>
      </c>
    </row>
    <row r="27" spans="1:17" ht="30" customHeight="1">
      <c r="A27" s="844"/>
      <c r="B27" s="141" t="s">
        <v>169</v>
      </c>
      <c r="C27" s="210">
        <f t="shared" si="4"/>
        <v>1</v>
      </c>
      <c r="D27" s="211">
        <v>1</v>
      </c>
      <c r="E27" s="212">
        <v>1</v>
      </c>
      <c r="F27" s="198">
        <v>0</v>
      </c>
      <c r="G27" s="198">
        <v>0</v>
      </c>
      <c r="H27" s="198">
        <v>0</v>
      </c>
      <c r="I27" s="198">
        <v>0</v>
      </c>
      <c r="J27" s="213">
        <v>0</v>
      </c>
      <c r="K27" s="210">
        <f t="shared" si="5"/>
        <v>12</v>
      </c>
      <c r="L27" s="198">
        <v>7</v>
      </c>
      <c r="M27" s="198">
        <v>0</v>
      </c>
      <c r="N27" s="198">
        <v>0</v>
      </c>
      <c r="O27" s="198">
        <v>0</v>
      </c>
      <c r="P27" s="198">
        <v>0</v>
      </c>
      <c r="Q27" s="199">
        <v>5</v>
      </c>
    </row>
    <row r="28" spans="1:17" ht="30" customHeight="1">
      <c r="A28" s="844"/>
      <c r="B28" s="141" t="s">
        <v>170</v>
      </c>
      <c r="C28" s="210">
        <f t="shared" si="4"/>
        <v>0</v>
      </c>
      <c r="D28" s="211">
        <v>0</v>
      </c>
      <c r="E28" s="212">
        <v>0</v>
      </c>
      <c r="F28" s="198">
        <v>0</v>
      </c>
      <c r="G28" s="198">
        <v>0</v>
      </c>
      <c r="H28" s="198">
        <v>0</v>
      </c>
      <c r="I28" s="198">
        <v>0</v>
      </c>
      <c r="J28" s="213">
        <v>0</v>
      </c>
      <c r="K28" s="210">
        <f t="shared" si="5"/>
        <v>5</v>
      </c>
      <c r="L28" s="198">
        <v>2</v>
      </c>
      <c r="M28" s="198">
        <v>1</v>
      </c>
      <c r="N28" s="198">
        <v>1</v>
      </c>
      <c r="O28" s="198">
        <v>0</v>
      </c>
      <c r="P28" s="198">
        <v>0</v>
      </c>
      <c r="Q28" s="199">
        <v>1</v>
      </c>
    </row>
    <row r="29" spans="1:17" ht="30" customHeight="1" thickBot="1">
      <c r="A29" s="845"/>
      <c r="B29" s="142" t="s">
        <v>171</v>
      </c>
      <c r="C29" s="226">
        <f t="shared" si="4"/>
        <v>2</v>
      </c>
      <c r="D29" s="601">
        <v>1</v>
      </c>
      <c r="E29" s="602">
        <v>1</v>
      </c>
      <c r="F29" s="603">
        <v>0</v>
      </c>
      <c r="G29" s="603">
        <v>1</v>
      </c>
      <c r="H29" s="603">
        <v>0</v>
      </c>
      <c r="I29" s="603">
        <v>0</v>
      </c>
      <c r="J29" s="604">
        <v>0</v>
      </c>
      <c r="K29" s="226">
        <f t="shared" si="5"/>
        <v>16</v>
      </c>
      <c r="L29" s="603">
        <v>16</v>
      </c>
      <c r="M29" s="603">
        <v>0</v>
      </c>
      <c r="N29" s="603">
        <v>0</v>
      </c>
      <c r="O29" s="603">
        <v>0</v>
      </c>
      <c r="P29" s="603">
        <v>0</v>
      </c>
      <c r="Q29" s="605">
        <v>0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31" sqref="J31"/>
    </sheetView>
  </sheetViews>
  <sheetFormatPr defaultColWidth="9.00390625" defaultRowHeight="13.5"/>
  <cols>
    <col min="1" max="1" width="11.625" style="66" bestFit="1" customWidth="1"/>
    <col min="2" max="2" width="8.25390625" style="66" bestFit="1" customWidth="1"/>
    <col min="3" max="3" width="6.125" style="66" customWidth="1"/>
    <col min="4" max="4" width="9.125" style="66" bestFit="1" customWidth="1"/>
    <col min="5" max="5" width="17.875" style="66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66" customWidth="1"/>
    <col min="11" max="12" width="4.75390625" style="230" bestFit="1" customWidth="1"/>
    <col min="13" max="13" width="5.50390625" style="230" customWidth="1"/>
    <col min="14" max="16384" width="9.00390625" style="230" customWidth="1"/>
  </cols>
  <sheetData>
    <row r="1" spans="1:13" s="227" customFormat="1" ht="20.25" customHeight="1">
      <c r="A1" s="850" t="s">
        <v>516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s="227" customFormat="1" ht="11.25" customHeight="1">
      <c r="A2" s="190"/>
      <c r="B2" s="190"/>
      <c r="C2" s="190"/>
      <c r="D2" s="190"/>
      <c r="E2" s="190"/>
      <c r="F2" s="228"/>
      <c r="G2" s="228"/>
      <c r="H2" s="190"/>
      <c r="I2" s="190"/>
      <c r="J2" s="190"/>
      <c r="K2" s="190"/>
      <c r="L2" s="190"/>
      <c r="M2" s="190"/>
    </row>
    <row r="3" ht="14.25" thickBot="1">
      <c r="M3" s="231" t="s">
        <v>238</v>
      </c>
    </row>
    <row r="4" spans="1:13" s="66" customFormat="1" ht="28.5" customHeight="1" thickBot="1">
      <c r="A4" s="238" t="s">
        <v>239</v>
      </c>
      <c r="B4" s="239" t="s">
        <v>240</v>
      </c>
      <c r="C4" s="239" t="s">
        <v>241</v>
      </c>
      <c r="D4" s="240" t="s">
        <v>242</v>
      </c>
      <c r="E4" s="240" t="s">
        <v>243</v>
      </c>
      <c r="F4" s="241" t="s">
        <v>244</v>
      </c>
      <c r="G4" s="241" t="s">
        <v>245</v>
      </c>
      <c r="H4" s="240" t="s">
        <v>122</v>
      </c>
      <c r="I4" s="239" t="s">
        <v>246</v>
      </c>
      <c r="J4" s="240" t="s">
        <v>247</v>
      </c>
      <c r="K4" s="239" t="s">
        <v>248</v>
      </c>
      <c r="L4" s="239" t="s">
        <v>249</v>
      </c>
      <c r="M4" s="242" t="s">
        <v>250</v>
      </c>
    </row>
    <row r="5" spans="1:13" s="243" customFormat="1" ht="28.5" customHeight="1">
      <c r="A5" s="388" t="s">
        <v>353</v>
      </c>
      <c r="B5" s="389" t="s">
        <v>517</v>
      </c>
      <c r="C5" s="390">
        <v>0.6986111111111111</v>
      </c>
      <c r="D5" s="391" t="s">
        <v>84</v>
      </c>
      <c r="E5" s="392" t="s">
        <v>518</v>
      </c>
      <c r="F5" s="393">
        <v>13027</v>
      </c>
      <c r="G5" s="393">
        <v>187</v>
      </c>
      <c r="H5" s="394">
        <v>0</v>
      </c>
      <c r="I5" s="394">
        <v>0</v>
      </c>
      <c r="J5" s="392" t="s">
        <v>519</v>
      </c>
      <c r="K5" s="394">
        <v>1</v>
      </c>
      <c r="L5" s="394">
        <v>1</v>
      </c>
      <c r="M5" s="395">
        <v>6</v>
      </c>
    </row>
    <row r="6" spans="1:13" s="243" customFormat="1" ht="28.5" customHeight="1">
      <c r="A6" s="396" t="s">
        <v>353</v>
      </c>
      <c r="B6" s="397" t="s">
        <v>520</v>
      </c>
      <c r="C6" s="398">
        <v>0.08194444444444444</v>
      </c>
      <c r="D6" s="399" t="s">
        <v>521</v>
      </c>
      <c r="E6" s="400" t="s">
        <v>522</v>
      </c>
      <c r="F6" s="401">
        <v>543910</v>
      </c>
      <c r="G6" s="401">
        <v>22</v>
      </c>
      <c r="H6" s="402">
        <v>0</v>
      </c>
      <c r="I6" s="402">
        <v>0</v>
      </c>
      <c r="J6" s="400" t="s">
        <v>538</v>
      </c>
      <c r="K6" s="402">
        <v>8</v>
      </c>
      <c r="L6" s="402">
        <v>0</v>
      </c>
      <c r="M6" s="403">
        <v>0</v>
      </c>
    </row>
    <row r="7" spans="1:13" s="243" customFormat="1" ht="28.5" customHeight="1">
      <c r="A7" s="396" t="s">
        <v>353</v>
      </c>
      <c r="B7" s="397" t="s">
        <v>539</v>
      </c>
      <c r="C7" s="398">
        <v>0.6770833333333334</v>
      </c>
      <c r="D7" s="399" t="s">
        <v>80</v>
      </c>
      <c r="E7" s="400" t="s">
        <v>522</v>
      </c>
      <c r="F7" s="401">
        <v>20479</v>
      </c>
      <c r="G7" s="401">
        <v>103</v>
      </c>
      <c r="H7" s="402">
        <v>0</v>
      </c>
      <c r="I7" s="402">
        <v>0</v>
      </c>
      <c r="J7" s="404" t="s">
        <v>78</v>
      </c>
      <c r="K7" s="402">
        <v>8</v>
      </c>
      <c r="L7" s="402">
        <v>3</v>
      </c>
      <c r="M7" s="403">
        <v>13</v>
      </c>
    </row>
    <row r="8" spans="1:13" s="243" customFormat="1" ht="28.5" customHeight="1">
      <c r="A8" s="396" t="s">
        <v>353</v>
      </c>
      <c r="B8" s="397" t="s">
        <v>540</v>
      </c>
      <c r="C8" s="398">
        <v>0.9618055555555555</v>
      </c>
      <c r="D8" s="399" t="s">
        <v>82</v>
      </c>
      <c r="E8" s="400" t="s">
        <v>518</v>
      </c>
      <c r="F8" s="401">
        <v>24903</v>
      </c>
      <c r="G8" s="401">
        <v>246</v>
      </c>
      <c r="H8" s="402">
        <v>0</v>
      </c>
      <c r="I8" s="402">
        <v>0</v>
      </c>
      <c r="J8" s="400" t="s">
        <v>78</v>
      </c>
      <c r="K8" s="402">
        <v>5</v>
      </c>
      <c r="L8" s="402">
        <v>2</v>
      </c>
      <c r="M8" s="403">
        <v>7</v>
      </c>
    </row>
    <row r="9" spans="1:13" s="243" customFormat="1" ht="28.5" customHeight="1" thickBot="1">
      <c r="A9" s="405" t="s">
        <v>353</v>
      </c>
      <c r="B9" s="406" t="s">
        <v>541</v>
      </c>
      <c r="C9" s="407">
        <v>0.9861111111111112</v>
      </c>
      <c r="D9" s="408" t="s">
        <v>524</v>
      </c>
      <c r="E9" s="409" t="s">
        <v>226</v>
      </c>
      <c r="F9" s="410">
        <v>13775</v>
      </c>
      <c r="G9" s="410">
        <v>132</v>
      </c>
      <c r="H9" s="411">
        <v>0</v>
      </c>
      <c r="I9" s="411">
        <v>0</v>
      </c>
      <c r="J9" s="409" t="s">
        <v>542</v>
      </c>
      <c r="K9" s="411">
        <v>1</v>
      </c>
      <c r="L9" s="411">
        <v>1</v>
      </c>
      <c r="M9" s="412">
        <v>2</v>
      </c>
    </row>
    <row r="10" spans="1:13" s="243" customFormat="1" ht="28.5" customHeight="1">
      <c r="A10" s="413" t="s">
        <v>353</v>
      </c>
      <c r="B10" s="414" t="s">
        <v>543</v>
      </c>
      <c r="C10" s="415">
        <v>0.1388888888888889</v>
      </c>
      <c r="D10" s="416" t="s">
        <v>524</v>
      </c>
      <c r="E10" s="404" t="s">
        <v>525</v>
      </c>
      <c r="F10" s="417">
        <v>53435</v>
      </c>
      <c r="G10" s="417">
        <v>161</v>
      </c>
      <c r="H10" s="418">
        <v>0</v>
      </c>
      <c r="I10" s="418">
        <v>1</v>
      </c>
      <c r="J10" s="404" t="s">
        <v>78</v>
      </c>
      <c r="K10" s="418">
        <v>5</v>
      </c>
      <c r="L10" s="418">
        <v>5</v>
      </c>
      <c r="M10" s="419">
        <v>12</v>
      </c>
    </row>
    <row r="11" spans="1:13" s="243" customFormat="1" ht="28.5" customHeight="1">
      <c r="A11" s="396" t="s">
        <v>353</v>
      </c>
      <c r="B11" s="397" t="s">
        <v>544</v>
      </c>
      <c r="C11" s="398">
        <v>0.6979166666666666</v>
      </c>
      <c r="D11" s="399" t="s">
        <v>526</v>
      </c>
      <c r="E11" s="400" t="s">
        <v>251</v>
      </c>
      <c r="F11" s="401">
        <v>13998</v>
      </c>
      <c r="G11" s="401">
        <v>60</v>
      </c>
      <c r="H11" s="402">
        <v>0</v>
      </c>
      <c r="I11" s="402">
        <v>0</v>
      </c>
      <c r="J11" s="400" t="s">
        <v>545</v>
      </c>
      <c r="K11" s="402">
        <v>1</v>
      </c>
      <c r="L11" s="402">
        <v>1</v>
      </c>
      <c r="M11" s="403">
        <v>4</v>
      </c>
    </row>
    <row r="12" spans="1:13" s="243" customFormat="1" ht="28.5" customHeight="1">
      <c r="A12" s="396" t="s">
        <v>353</v>
      </c>
      <c r="B12" s="397" t="s">
        <v>546</v>
      </c>
      <c r="C12" s="398">
        <v>0.8541666666666666</v>
      </c>
      <c r="D12" s="399" t="s">
        <v>526</v>
      </c>
      <c r="E12" s="400" t="s">
        <v>251</v>
      </c>
      <c r="F12" s="401">
        <v>21873</v>
      </c>
      <c r="G12" s="401">
        <v>101</v>
      </c>
      <c r="H12" s="402">
        <v>2</v>
      </c>
      <c r="I12" s="402">
        <v>0</v>
      </c>
      <c r="J12" s="400" t="s">
        <v>78</v>
      </c>
      <c r="K12" s="402">
        <v>5</v>
      </c>
      <c r="L12" s="402">
        <v>7</v>
      </c>
      <c r="M12" s="403">
        <v>18</v>
      </c>
    </row>
    <row r="13" spans="1:13" s="243" customFormat="1" ht="28.5" customHeight="1">
      <c r="A13" s="396" t="s">
        <v>353</v>
      </c>
      <c r="B13" s="397" t="s">
        <v>547</v>
      </c>
      <c r="C13" s="398">
        <v>0.3215277777777778</v>
      </c>
      <c r="D13" s="416" t="s">
        <v>83</v>
      </c>
      <c r="E13" s="400" t="s">
        <v>251</v>
      </c>
      <c r="F13" s="401">
        <v>22106</v>
      </c>
      <c r="G13" s="401">
        <v>135</v>
      </c>
      <c r="H13" s="402">
        <v>0</v>
      </c>
      <c r="I13" s="402">
        <v>0</v>
      </c>
      <c r="J13" s="400" t="s">
        <v>548</v>
      </c>
      <c r="K13" s="402">
        <v>1</v>
      </c>
      <c r="L13" s="402">
        <v>1</v>
      </c>
      <c r="M13" s="403">
        <v>2</v>
      </c>
    </row>
    <row r="14" spans="1:13" s="243" customFormat="1" ht="28.5" customHeight="1" thickBot="1">
      <c r="A14" s="420" t="s">
        <v>353</v>
      </c>
      <c r="B14" s="421" t="s">
        <v>549</v>
      </c>
      <c r="C14" s="422">
        <v>0.6805555555555555</v>
      </c>
      <c r="D14" s="399" t="s">
        <v>79</v>
      </c>
      <c r="E14" s="409" t="s">
        <v>251</v>
      </c>
      <c r="F14" s="423">
        <v>11081</v>
      </c>
      <c r="G14" s="423">
        <v>140</v>
      </c>
      <c r="H14" s="424">
        <v>0</v>
      </c>
      <c r="I14" s="424">
        <v>0</v>
      </c>
      <c r="J14" s="409" t="s">
        <v>527</v>
      </c>
      <c r="K14" s="424">
        <v>1</v>
      </c>
      <c r="L14" s="424">
        <v>1</v>
      </c>
      <c r="M14" s="425">
        <v>3</v>
      </c>
    </row>
    <row r="15" spans="1:13" s="243" customFormat="1" ht="28.5" customHeight="1">
      <c r="A15" s="388" t="s">
        <v>353</v>
      </c>
      <c r="B15" s="389" t="s">
        <v>550</v>
      </c>
      <c r="C15" s="390">
        <v>0.34722222222222227</v>
      </c>
      <c r="D15" s="391" t="s">
        <v>87</v>
      </c>
      <c r="E15" s="404" t="s">
        <v>518</v>
      </c>
      <c r="F15" s="393">
        <v>20415</v>
      </c>
      <c r="G15" s="393">
        <v>163</v>
      </c>
      <c r="H15" s="394">
        <v>0</v>
      </c>
      <c r="I15" s="394">
        <v>1</v>
      </c>
      <c r="J15" s="404" t="s">
        <v>528</v>
      </c>
      <c r="K15" s="394">
        <v>2</v>
      </c>
      <c r="L15" s="394">
        <v>1</v>
      </c>
      <c r="M15" s="395">
        <v>3</v>
      </c>
    </row>
    <row r="16" spans="1:13" s="243" customFormat="1" ht="28.5" customHeight="1">
      <c r="A16" s="396" t="s">
        <v>353</v>
      </c>
      <c r="B16" s="397" t="s">
        <v>529</v>
      </c>
      <c r="C16" s="398">
        <v>0.9</v>
      </c>
      <c r="D16" s="416" t="s">
        <v>83</v>
      </c>
      <c r="E16" s="400" t="s">
        <v>522</v>
      </c>
      <c r="F16" s="401">
        <v>11214</v>
      </c>
      <c r="G16" s="401">
        <v>57</v>
      </c>
      <c r="H16" s="402">
        <v>0</v>
      </c>
      <c r="I16" s="402">
        <v>0</v>
      </c>
      <c r="J16" s="400" t="s">
        <v>78</v>
      </c>
      <c r="K16" s="402">
        <v>2</v>
      </c>
      <c r="L16" s="402">
        <v>1</v>
      </c>
      <c r="M16" s="403">
        <v>2</v>
      </c>
    </row>
    <row r="17" spans="1:13" s="243" customFormat="1" ht="28.5" customHeight="1">
      <c r="A17" s="396" t="s">
        <v>353</v>
      </c>
      <c r="B17" s="397" t="s">
        <v>551</v>
      </c>
      <c r="C17" s="398">
        <v>0.6284722222222222</v>
      </c>
      <c r="D17" s="416" t="s">
        <v>524</v>
      </c>
      <c r="E17" s="400" t="s">
        <v>530</v>
      </c>
      <c r="F17" s="401">
        <v>15344</v>
      </c>
      <c r="G17" s="401">
        <v>2</v>
      </c>
      <c r="H17" s="402">
        <v>0</v>
      </c>
      <c r="I17" s="402">
        <v>0</v>
      </c>
      <c r="J17" s="400" t="s">
        <v>552</v>
      </c>
      <c r="K17" s="402">
        <v>1</v>
      </c>
      <c r="L17" s="402">
        <v>0</v>
      </c>
      <c r="M17" s="403">
        <v>0</v>
      </c>
    </row>
    <row r="18" spans="1:13" s="243" customFormat="1" ht="28.5" customHeight="1">
      <c r="A18" s="396" t="s">
        <v>353</v>
      </c>
      <c r="B18" s="397" t="s">
        <v>553</v>
      </c>
      <c r="C18" s="398">
        <v>0.10416666666666667</v>
      </c>
      <c r="D18" s="399" t="s">
        <v>354</v>
      </c>
      <c r="E18" s="400" t="s">
        <v>251</v>
      </c>
      <c r="F18" s="401">
        <v>10506</v>
      </c>
      <c r="G18" s="401">
        <v>96</v>
      </c>
      <c r="H18" s="402">
        <v>1</v>
      </c>
      <c r="I18" s="402">
        <v>2</v>
      </c>
      <c r="J18" s="400" t="s">
        <v>554</v>
      </c>
      <c r="K18" s="402">
        <v>4</v>
      </c>
      <c r="L18" s="402">
        <v>3</v>
      </c>
      <c r="M18" s="403">
        <v>8</v>
      </c>
    </row>
    <row r="19" spans="1:13" s="243" customFormat="1" ht="28.5" customHeight="1" thickBot="1">
      <c r="A19" s="405" t="s">
        <v>353</v>
      </c>
      <c r="B19" s="406" t="s">
        <v>555</v>
      </c>
      <c r="C19" s="407">
        <v>0.034722222222222224</v>
      </c>
      <c r="D19" s="408" t="s">
        <v>456</v>
      </c>
      <c r="E19" s="409" t="s">
        <v>251</v>
      </c>
      <c r="F19" s="410">
        <v>11168</v>
      </c>
      <c r="G19" s="410">
        <v>226</v>
      </c>
      <c r="H19" s="411">
        <v>0</v>
      </c>
      <c r="I19" s="411">
        <v>0</v>
      </c>
      <c r="J19" s="409" t="s">
        <v>78</v>
      </c>
      <c r="K19" s="411">
        <v>2</v>
      </c>
      <c r="L19" s="411">
        <v>1</v>
      </c>
      <c r="M19" s="412">
        <v>6</v>
      </c>
    </row>
    <row r="20" spans="1:13" s="243" customFormat="1" ht="28.5" customHeight="1">
      <c r="A20" s="413" t="s">
        <v>108</v>
      </c>
      <c r="B20" s="414" t="s">
        <v>556</v>
      </c>
      <c r="C20" s="415">
        <v>0.1076388888888889</v>
      </c>
      <c r="D20" s="416" t="s">
        <v>95</v>
      </c>
      <c r="E20" s="404" t="s">
        <v>108</v>
      </c>
      <c r="F20" s="417">
        <v>23346</v>
      </c>
      <c r="G20" s="417"/>
      <c r="H20" s="418">
        <v>0</v>
      </c>
      <c r="I20" s="418">
        <v>1</v>
      </c>
      <c r="J20" s="404" t="s">
        <v>463</v>
      </c>
      <c r="K20" s="418">
        <v>0</v>
      </c>
      <c r="L20" s="418">
        <v>0</v>
      </c>
      <c r="M20" s="419">
        <v>0</v>
      </c>
    </row>
    <row r="21" spans="1:13" s="243" customFormat="1" ht="28.5" customHeight="1">
      <c r="A21" s="396" t="s">
        <v>353</v>
      </c>
      <c r="B21" s="397" t="s">
        <v>557</v>
      </c>
      <c r="C21" s="398">
        <v>0.3958333333333333</v>
      </c>
      <c r="D21" s="399" t="s">
        <v>82</v>
      </c>
      <c r="E21" s="400" t="s">
        <v>251</v>
      </c>
      <c r="F21" s="401">
        <v>36805</v>
      </c>
      <c r="G21" s="401">
        <v>230</v>
      </c>
      <c r="H21" s="402">
        <v>0</v>
      </c>
      <c r="I21" s="402">
        <v>0</v>
      </c>
      <c r="J21" s="400" t="s">
        <v>558</v>
      </c>
      <c r="K21" s="402">
        <v>1</v>
      </c>
      <c r="L21" s="402">
        <v>1</v>
      </c>
      <c r="M21" s="403">
        <v>3</v>
      </c>
    </row>
    <row r="22" spans="1:13" s="243" customFormat="1" ht="28.5" customHeight="1">
      <c r="A22" s="396" t="s">
        <v>353</v>
      </c>
      <c r="B22" s="397" t="s">
        <v>559</v>
      </c>
      <c r="C22" s="398">
        <v>0.2152777777777778</v>
      </c>
      <c r="D22" s="416" t="s">
        <v>88</v>
      </c>
      <c r="E22" s="400" t="s">
        <v>251</v>
      </c>
      <c r="F22" s="401">
        <v>61170</v>
      </c>
      <c r="G22" s="401">
        <v>113</v>
      </c>
      <c r="H22" s="402">
        <v>0</v>
      </c>
      <c r="I22" s="402">
        <v>0</v>
      </c>
      <c r="J22" s="400" t="s">
        <v>542</v>
      </c>
      <c r="K22" s="402">
        <v>2</v>
      </c>
      <c r="L22" s="402">
        <v>1</v>
      </c>
      <c r="M22" s="403">
        <v>2</v>
      </c>
    </row>
    <row r="23" spans="1:13" s="243" customFormat="1" ht="28.5" customHeight="1">
      <c r="A23" s="396" t="s">
        <v>353</v>
      </c>
      <c r="B23" s="397" t="s">
        <v>560</v>
      </c>
      <c r="C23" s="398">
        <v>0.625</v>
      </c>
      <c r="D23" s="399" t="s">
        <v>83</v>
      </c>
      <c r="E23" s="400" t="s">
        <v>251</v>
      </c>
      <c r="F23" s="401">
        <v>15615</v>
      </c>
      <c r="G23" s="401">
        <v>191</v>
      </c>
      <c r="H23" s="402">
        <v>0</v>
      </c>
      <c r="I23" s="402">
        <v>0</v>
      </c>
      <c r="J23" s="400" t="s">
        <v>78</v>
      </c>
      <c r="K23" s="402">
        <v>1</v>
      </c>
      <c r="L23" s="402">
        <v>1</v>
      </c>
      <c r="M23" s="403">
        <v>2</v>
      </c>
    </row>
    <row r="24" spans="1:13" s="243" customFormat="1" ht="28.5" customHeight="1" thickBot="1">
      <c r="A24" s="405" t="s">
        <v>353</v>
      </c>
      <c r="B24" s="406" t="s">
        <v>561</v>
      </c>
      <c r="C24" s="407">
        <v>0.9027777777777778</v>
      </c>
      <c r="D24" s="408" t="s">
        <v>355</v>
      </c>
      <c r="E24" s="409" t="s">
        <v>226</v>
      </c>
      <c r="F24" s="410">
        <v>11596</v>
      </c>
      <c r="G24" s="410">
        <v>91</v>
      </c>
      <c r="H24" s="411">
        <v>0</v>
      </c>
      <c r="I24" s="411">
        <v>0</v>
      </c>
      <c r="J24" s="409" t="s">
        <v>78</v>
      </c>
      <c r="K24" s="411">
        <v>3</v>
      </c>
      <c r="L24" s="411">
        <v>3</v>
      </c>
      <c r="M24" s="412">
        <v>3</v>
      </c>
    </row>
    <row r="25" spans="1:13" s="243" customFormat="1" ht="28.5" customHeight="1">
      <c r="A25" s="413" t="s">
        <v>353</v>
      </c>
      <c r="B25" s="414" t="s">
        <v>562</v>
      </c>
      <c r="C25" s="415">
        <v>0.7069444444444444</v>
      </c>
      <c r="D25" s="416" t="s">
        <v>79</v>
      </c>
      <c r="E25" s="404" t="s">
        <v>518</v>
      </c>
      <c r="F25" s="417">
        <v>21646</v>
      </c>
      <c r="G25" s="417">
        <v>130</v>
      </c>
      <c r="H25" s="418">
        <v>0</v>
      </c>
      <c r="I25" s="418">
        <v>0</v>
      </c>
      <c r="J25" s="404" t="s">
        <v>531</v>
      </c>
      <c r="K25" s="418">
        <v>4</v>
      </c>
      <c r="L25" s="418">
        <v>2</v>
      </c>
      <c r="M25" s="419">
        <v>3</v>
      </c>
    </row>
    <row r="26" spans="1:13" s="243" customFormat="1" ht="28.5" customHeight="1">
      <c r="A26" s="396" t="s">
        <v>353</v>
      </c>
      <c r="B26" s="397" t="s">
        <v>563</v>
      </c>
      <c r="C26" s="398">
        <v>0.20138888888888887</v>
      </c>
      <c r="D26" s="416" t="s">
        <v>524</v>
      </c>
      <c r="E26" s="400" t="s">
        <v>251</v>
      </c>
      <c r="F26" s="401">
        <v>11878</v>
      </c>
      <c r="G26" s="401">
        <v>122</v>
      </c>
      <c r="H26" s="402">
        <v>0</v>
      </c>
      <c r="I26" s="402">
        <v>1</v>
      </c>
      <c r="J26" s="400" t="s">
        <v>462</v>
      </c>
      <c r="K26" s="402">
        <v>4</v>
      </c>
      <c r="L26" s="402">
        <v>2</v>
      </c>
      <c r="M26" s="403">
        <v>4</v>
      </c>
    </row>
    <row r="27" spans="1:13" s="243" customFormat="1" ht="28.5" customHeight="1">
      <c r="A27" s="396" t="s">
        <v>353</v>
      </c>
      <c r="B27" s="397" t="s">
        <v>564</v>
      </c>
      <c r="C27" s="398">
        <v>0.4861111111111111</v>
      </c>
      <c r="D27" s="416" t="s">
        <v>95</v>
      </c>
      <c r="E27" s="400" t="s">
        <v>522</v>
      </c>
      <c r="F27" s="401">
        <v>18395</v>
      </c>
      <c r="G27" s="401">
        <v>117</v>
      </c>
      <c r="H27" s="402">
        <v>0</v>
      </c>
      <c r="I27" s="402">
        <v>0</v>
      </c>
      <c r="J27" s="400" t="s">
        <v>78</v>
      </c>
      <c r="K27" s="402">
        <v>2</v>
      </c>
      <c r="L27" s="402">
        <v>1</v>
      </c>
      <c r="M27" s="403">
        <v>2</v>
      </c>
    </row>
    <row r="28" spans="1:13" s="243" customFormat="1" ht="28.5" customHeight="1">
      <c r="A28" s="396" t="s">
        <v>353</v>
      </c>
      <c r="B28" s="397" t="s">
        <v>565</v>
      </c>
      <c r="C28" s="398">
        <v>0.0625</v>
      </c>
      <c r="D28" s="399" t="s">
        <v>81</v>
      </c>
      <c r="E28" s="400" t="s">
        <v>251</v>
      </c>
      <c r="F28" s="401">
        <v>13688</v>
      </c>
      <c r="G28" s="401">
        <v>124</v>
      </c>
      <c r="H28" s="402">
        <v>0</v>
      </c>
      <c r="I28" s="402">
        <v>0</v>
      </c>
      <c r="J28" s="400" t="s">
        <v>78</v>
      </c>
      <c r="K28" s="402">
        <v>4</v>
      </c>
      <c r="L28" s="402">
        <v>4</v>
      </c>
      <c r="M28" s="403">
        <v>12</v>
      </c>
    </row>
    <row r="29" spans="1:13" s="243" customFormat="1" ht="28.5" customHeight="1" thickBot="1">
      <c r="A29" s="405" t="s">
        <v>353</v>
      </c>
      <c r="B29" s="406" t="s">
        <v>566</v>
      </c>
      <c r="C29" s="407">
        <v>0.3590277777777778</v>
      </c>
      <c r="D29" s="408" t="s">
        <v>79</v>
      </c>
      <c r="E29" s="409" t="s">
        <v>532</v>
      </c>
      <c r="F29" s="410">
        <v>16000</v>
      </c>
      <c r="G29" s="410"/>
      <c r="H29" s="411">
        <v>0</v>
      </c>
      <c r="I29" s="411">
        <v>0</v>
      </c>
      <c r="J29" s="409" t="s">
        <v>523</v>
      </c>
      <c r="K29" s="411">
        <v>1</v>
      </c>
      <c r="L29" s="411">
        <v>1</v>
      </c>
      <c r="M29" s="412">
        <v>4</v>
      </c>
    </row>
    <row r="30" spans="1:13" s="243" customFormat="1" ht="28.5" customHeight="1">
      <c r="A30" s="413" t="s">
        <v>353</v>
      </c>
      <c r="B30" s="414" t="s">
        <v>533</v>
      </c>
      <c r="C30" s="415">
        <v>0.79375</v>
      </c>
      <c r="D30" s="416" t="s">
        <v>79</v>
      </c>
      <c r="E30" s="404" t="s">
        <v>522</v>
      </c>
      <c r="F30" s="417">
        <v>168000</v>
      </c>
      <c r="G30" s="417">
        <v>9</v>
      </c>
      <c r="H30" s="418">
        <v>0</v>
      </c>
      <c r="I30" s="418">
        <v>0</v>
      </c>
      <c r="J30" s="404" t="s">
        <v>567</v>
      </c>
      <c r="K30" s="418">
        <v>1</v>
      </c>
      <c r="L30" s="418">
        <v>1</v>
      </c>
      <c r="M30" s="419">
        <v>1</v>
      </c>
    </row>
    <row r="31" spans="1:13" s="243" customFormat="1" ht="28.5" customHeight="1">
      <c r="A31" s="396" t="s">
        <v>353</v>
      </c>
      <c r="B31" s="397" t="s">
        <v>568</v>
      </c>
      <c r="C31" s="398">
        <v>0.9409722222222222</v>
      </c>
      <c r="D31" s="399" t="s">
        <v>88</v>
      </c>
      <c r="E31" s="400" t="s">
        <v>532</v>
      </c>
      <c r="F31" s="401">
        <v>11958</v>
      </c>
      <c r="G31" s="401">
        <v>93</v>
      </c>
      <c r="H31" s="402">
        <v>0</v>
      </c>
      <c r="I31" s="402">
        <v>3</v>
      </c>
      <c r="J31" s="400" t="s">
        <v>534</v>
      </c>
      <c r="K31" s="402">
        <v>1</v>
      </c>
      <c r="L31" s="402">
        <v>4</v>
      </c>
      <c r="M31" s="403">
        <v>7</v>
      </c>
    </row>
    <row r="32" spans="1:13" s="243" customFormat="1" ht="28.5" customHeight="1">
      <c r="A32" s="396" t="s">
        <v>353</v>
      </c>
      <c r="B32" s="397" t="s">
        <v>535</v>
      </c>
      <c r="C32" s="398">
        <v>0.3958333333333333</v>
      </c>
      <c r="D32" s="399" t="s">
        <v>79</v>
      </c>
      <c r="E32" s="400" t="s">
        <v>536</v>
      </c>
      <c r="F32" s="401">
        <v>27000</v>
      </c>
      <c r="G32" s="401">
        <v>166</v>
      </c>
      <c r="H32" s="402">
        <v>0</v>
      </c>
      <c r="I32" s="402">
        <v>0</v>
      </c>
      <c r="J32" s="400" t="s">
        <v>569</v>
      </c>
      <c r="K32" s="402">
        <v>1</v>
      </c>
      <c r="L32" s="402">
        <v>0</v>
      </c>
      <c r="M32" s="403">
        <v>0</v>
      </c>
    </row>
    <row r="33" spans="1:13" s="243" customFormat="1" ht="28.5" customHeight="1">
      <c r="A33" s="396" t="s">
        <v>353</v>
      </c>
      <c r="B33" s="397" t="s">
        <v>570</v>
      </c>
      <c r="C33" s="398">
        <v>0.75</v>
      </c>
      <c r="D33" s="416" t="s">
        <v>524</v>
      </c>
      <c r="E33" s="400" t="s">
        <v>522</v>
      </c>
      <c r="F33" s="401">
        <v>20790</v>
      </c>
      <c r="G33" s="401">
        <v>168</v>
      </c>
      <c r="H33" s="402">
        <v>0</v>
      </c>
      <c r="I33" s="402">
        <v>0</v>
      </c>
      <c r="J33" s="426" t="s">
        <v>78</v>
      </c>
      <c r="K33" s="402">
        <v>3</v>
      </c>
      <c r="L33" s="402">
        <v>2</v>
      </c>
      <c r="M33" s="403">
        <v>7</v>
      </c>
    </row>
    <row r="34" spans="1:13" s="243" customFormat="1" ht="28.5" customHeight="1" thickBot="1">
      <c r="A34" s="405" t="s">
        <v>353</v>
      </c>
      <c r="B34" s="406" t="s">
        <v>537</v>
      </c>
      <c r="C34" s="407">
        <v>0.7708333333333334</v>
      </c>
      <c r="D34" s="408" t="s">
        <v>86</v>
      </c>
      <c r="E34" s="409" t="s">
        <v>226</v>
      </c>
      <c r="F34" s="410">
        <v>27395</v>
      </c>
      <c r="G34" s="410">
        <v>150</v>
      </c>
      <c r="H34" s="411">
        <v>0</v>
      </c>
      <c r="I34" s="411">
        <v>1</v>
      </c>
      <c r="J34" s="409" t="s">
        <v>78</v>
      </c>
      <c r="K34" s="411">
        <v>3</v>
      </c>
      <c r="L34" s="411">
        <v>1</v>
      </c>
      <c r="M34" s="412">
        <v>2</v>
      </c>
    </row>
    <row r="35" spans="1:13" s="243" customFormat="1" ht="28.5" customHeight="1">
      <c r="A35" s="413" t="s">
        <v>353</v>
      </c>
      <c r="B35" s="414" t="s">
        <v>571</v>
      </c>
      <c r="C35" s="427">
        <v>0.2576388888888889</v>
      </c>
      <c r="D35" s="428" t="s">
        <v>79</v>
      </c>
      <c r="E35" s="429" t="s">
        <v>227</v>
      </c>
      <c r="F35" s="430">
        <v>12652</v>
      </c>
      <c r="G35" s="430">
        <v>47</v>
      </c>
      <c r="H35" s="431">
        <v>0</v>
      </c>
      <c r="I35" s="431">
        <v>3</v>
      </c>
      <c r="J35" s="429" t="s">
        <v>534</v>
      </c>
      <c r="K35" s="431">
        <v>1</v>
      </c>
      <c r="L35" s="431">
        <v>11</v>
      </c>
      <c r="M35" s="432">
        <v>35</v>
      </c>
    </row>
    <row r="36" spans="1:13" s="243" customFormat="1" ht="28.5" customHeight="1" thickBot="1">
      <c r="A36" s="405" t="s">
        <v>108</v>
      </c>
      <c r="B36" s="406" t="s">
        <v>572</v>
      </c>
      <c r="C36" s="407">
        <v>0.18055555555555555</v>
      </c>
      <c r="D36" s="408" t="s">
        <v>80</v>
      </c>
      <c r="E36" s="409" t="s">
        <v>108</v>
      </c>
      <c r="F36" s="410">
        <v>17275</v>
      </c>
      <c r="G36" s="410"/>
      <c r="H36" s="411">
        <v>0</v>
      </c>
      <c r="I36" s="411">
        <v>0</v>
      </c>
      <c r="J36" s="409" t="s">
        <v>78</v>
      </c>
      <c r="K36" s="411">
        <v>0</v>
      </c>
      <c r="L36" s="411">
        <v>0</v>
      </c>
      <c r="M36" s="412">
        <v>0</v>
      </c>
    </row>
    <row r="37" spans="1:10" s="243" customFormat="1" ht="12">
      <c r="A37" s="244"/>
      <c r="B37" s="244"/>
      <c r="C37" s="244"/>
      <c r="D37" s="244"/>
      <c r="E37" s="244"/>
      <c r="F37" s="245"/>
      <c r="G37" s="245"/>
      <c r="J37" s="244"/>
    </row>
    <row r="38" spans="1:10" s="243" customFormat="1" ht="12">
      <c r="A38" s="244"/>
      <c r="B38" s="244"/>
      <c r="C38" s="244"/>
      <c r="D38" s="244"/>
      <c r="E38" s="244"/>
      <c r="F38" s="245"/>
      <c r="G38" s="245"/>
      <c r="J38" s="244"/>
    </row>
    <row r="39" spans="1:10" s="243" customFormat="1" ht="12">
      <c r="A39" s="244"/>
      <c r="B39" s="244"/>
      <c r="C39" s="244"/>
      <c r="D39" s="244"/>
      <c r="E39" s="244"/>
      <c r="F39" s="245"/>
      <c r="G39" s="245"/>
      <c r="J39" s="244"/>
    </row>
    <row r="40" spans="1:10" s="243" customFormat="1" ht="12">
      <c r="A40" s="244"/>
      <c r="B40" s="244"/>
      <c r="C40" s="244"/>
      <c r="D40" s="244"/>
      <c r="E40" s="244"/>
      <c r="F40" s="245"/>
      <c r="G40" s="245"/>
      <c r="J40" s="244"/>
    </row>
    <row r="41" spans="1:10" s="243" customFormat="1" ht="12">
      <c r="A41" s="244"/>
      <c r="B41" s="244"/>
      <c r="C41" s="244"/>
      <c r="D41" s="244"/>
      <c r="E41" s="244"/>
      <c r="F41" s="245"/>
      <c r="G41" s="245"/>
      <c r="J41" s="244"/>
    </row>
    <row r="42" spans="1:10" s="243" customFormat="1" ht="12">
      <c r="A42" s="244"/>
      <c r="B42" s="244"/>
      <c r="C42" s="244"/>
      <c r="D42" s="244"/>
      <c r="E42" s="244"/>
      <c r="F42" s="245"/>
      <c r="G42" s="245"/>
      <c r="J42" s="244"/>
    </row>
    <row r="43" spans="1:10" s="243" customFormat="1" ht="12">
      <c r="A43" s="244"/>
      <c r="B43" s="244"/>
      <c r="C43" s="244"/>
      <c r="D43" s="244"/>
      <c r="E43" s="244"/>
      <c r="F43" s="245"/>
      <c r="G43" s="245"/>
      <c r="J43" s="244"/>
    </row>
    <row r="44" spans="1:10" s="243" customFormat="1" ht="12">
      <c r="A44" s="244"/>
      <c r="B44" s="244"/>
      <c r="C44" s="244"/>
      <c r="D44" s="244"/>
      <c r="E44" s="244"/>
      <c r="F44" s="245"/>
      <c r="G44" s="245"/>
      <c r="J44" s="244"/>
    </row>
  </sheetData>
  <mergeCells count="1">
    <mergeCell ref="A1:M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J23" sqref="J23"/>
    </sheetView>
  </sheetViews>
  <sheetFormatPr defaultColWidth="9.00390625" defaultRowHeight="13.5"/>
  <cols>
    <col min="1" max="1" width="8.75390625" style="232" customWidth="1"/>
    <col min="2" max="2" width="5.875" style="66" customWidth="1"/>
    <col min="3" max="3" width="9.125" style="66" customWidth="1"/>
    <col min="4" max="4" width="12.125" style="66" customWidth="1"/>
    <col min="5" max="5" width="11.00390625" style="66" bestFit="1" customWidth="1"/>
    <col min="6" max="6" width="11.00390625" style="66" customWidth="1"/>
    <col min="7" max="7" width="7.75390625" style="66" customWidth="1"/>
    <col min="8" max="8" width="6.00390625" style="66" customWidth="1"/>
    <col min="9" max="9" width="4.625" style="66" customWidth="1"/>
    <col min="10" max="10" width="7.75390625" style="66" customWidth="1"/>
    <col min="11" max="11" width="5.625" style="66" customWidth="1"/>
    <col min="12" max="12" width="4.50390625" style="66" customWidth="1"/>
    <col min="13" max="13" width="16.375" style="66" customWidth="1"/>
    <col min="14" max="14" width="4.375" style="66" customWidth="1"/>
    <col min="15" max="16" width="3.125" style="66" customWidth="1"/>
    <col min="17" max="17" width="12.75390625" style="66" customWidth="1"/>
    <col min="18" max="19" width="7.25390625" style="66" customWidth="1"/>
    <col min="20" max="20" width="9.125" style="66" customWidth="1"/>
    <col min="21" max="21" width="27.00390625" style="66" customWidth="1"/>
    <col min="22" max="16384" width="9.00390625" style="66" customWidth="1"/>
  </cols>
  <sheetData>
    <row r="1" spans="1:21" s="190" customFormat="1" ht="20.25" customHeight="1">
      <c r="A1" s="882" t="s">
        <v>573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3" t="s">
        <v>458</v>
      </c>
      <c r="N1" s="883"/>
      <c r="O1" s="883"/>
      <c r="P1" s="883"/>
      <c r="Q1" s="883"/>
      <c r="R1" s="883"/>
      <c r="S1" s="883"/>
      <c r="T1" s="883"/>
      <c r="U1" s="883"/>
    </row>
    <row r="2" ht="9" customHeight="1" thickBot="1"/>
    <row r="3" spans="1:21" ht="21.75" customHeight="1">
      <c r="A3" s="884" t="s">
        <v>240</v>
      </c>
      <c r="B3" s="886" t="s">
        <v>252</v>
      </c>
      <c r="C3" s="888" t="s">
        <v>242</v>
      </c>
      <c r="D3" s="886" t="s">
        <v>239</v>
      </c>
      <c r="E3" s="890" t="s">
        <v>253</v>
      </c>
      <c r="F3" s="891"/>
      <c r="G3" s="891"/>
      <c r="H3" s="891"/>
      <c r="I3" s="891"/>
      <c r="J3" s="891"/>
      <c r="K3" s="891"/>
      <c r="L3" s="892"/>
      <c r="M3" s="886" t="s">
        <v>247</v>
      </c>
      <c r="N3" s="893" t="s">
        <v>123</v>
      </c>
      <c r="O3" s="895" t="s">
        <v>254</v>
      </c>
      <c r="P3" s="895" t="s">
        <v>255</v>
      </c>
      <c r="Q3" s="886" t="s">
        <v>256</v>
      </c>
      <c r="R3" s="899" t="s">
        <v>459</v>
      </c>
      <c r="S3" s="900"/>
      <c r="T3" s="886" t="s">
        <v>257</v>
      </c>
      <c r="U3" s="897" t="s">
        <v>258</v>
      </c>
    </row>
    <row r="4" spans="1:21" ht="50.25" customHeight="1" thickBot="1">
      <c r="A4" s="885"/>
      <c r="B4" s="887"/>
      <c r="C4" s="889"/>
      <c r="D4" s="887"/>
      <c r="E4" s="434" t="s">
        <v>259</v>
      </c>
      <c r="F4" s="433" t="s">
        <v>460</v>
      </c>
      <c r="G4" s="433" t="s">
        <v>457</v>
      </c>
      <c r="H4" s="433" t="s">
        <v>373</v>
      </c>
      <c r="I4" s="433" t="s">
        <v>260</v>
      </c>
      <c r="J4" s="433" t="s">
        <v>261</v>
      </c>
      <c r="K4" s="433" t="s">
        <v>262</v>
      </c>
      <c r="L4" s="433" t="s">
        <v>263</v>
      </c>
      <c r="M4" s="887"/>
      <c r="N4" s="894"/>
      <c r="O4" s="896"/>
      <c r="P4" s="896"/>
      <c r="Q4" s="887"/>
      <c r="R4" s="433" t="s">
        <v>461</v>
      </c>
      <c r="S4" s="433" t="s">
        <v>372</v>
      </c>
      <c r="T4" s="887"/>
      <c r="U4" s="898"/>
    </row>
    <row r="5" spans="1:21" s="235" customFormat="1" ht="49.5" customHeight="1">
      <c r="A5" s="435" t="s">
        <v>589</v>
      </c>
      <c r="B5" s="436">
        <v>0.23958333333333334</v>
      </c>
      <c r="C5" s="437" t="s">
        <v>89</v>
      </c>
      <c r="D5" s="438" t="s">
        <v>145</v>
      </c>
      <c r="E5" s="439" t="s">
        <v>226</v>
      </c>
      <c r="F5" s="439" t="s">
        <v>434</v>
      </c>
      <c r="G5" s="440" t="s">
        <v>590</v>
      </c>
      <c r="H5" s="441">
        <v>1</v>
      </c>
      <c r="I5" s="440">
        <v>112</v>
      </c>
      <c r="J5" s="442" t="s">
        <v>435</v>
      </c>
      <c r="K5" s="442" t="s">
        <v>574</v>
      </c>
      <c r="L5" s="440">
        <v>112</v>
      </c>
      <c r="M5" s="437" t="s">
        <v>575</v>
      </c>
      <c r="N5" s="440">
        <v>0</v>
      </c>
      <c r="O5" s="440">
        <v>40</v>
      </c>
      <c r="P5" s="440" t="s">
        <v>453</v>
      </c>
      <c r="Q5" s="440" t="s">
        <v>451</v>
      </c>
      <c r="R5" s="440" t="s">
        <v>449</v>
      </c>
      <c r="S5" s="440" t="s">
        <v>78</v>
      </c>
      <c r="T5" s="440" t="s">
        <v>270</v>
      </c>
      <c r="U5" s="443" t="s">
        <v>686</v>
      </c>
    </row>
    <row r="6" spans="1:21" s="235" customFormat="1" ht="49.5" customHeight="1">
      <c r="A6" s="444" t="s">
        <v>576</v>
      </c>
      <c r="B6" s="445">
        <v>0.625</v>
      </c>
      <c r="C6" s="446" t="s">
        <v>432</v>
      </c>
      <c r="D6" s="447" t="s">
        <v>145</v>
      </c>
      <c r="E6" s="386" t="s">
        <v>226</v>
      </c>
      <c r="F6" s="386" t="s">
        <v>434</v>
      </c>
      <c r="G6" s="448" t="s">
        <v>591</v>
      </c>
      <c r="H6" s="449">
        <v>1</v>
      </c>
      <c r="I6" s="448">
        <v>198</v>
      </c>
      <c r="J6" s="450" t="s">
        <v>435</v>
      </c>
      <c r="K6" s="450" t="s">
        <v>115</v>
      </c>
      <c r="L6" s="448">
        <v>158</v>
      </c>
      <c r="M6" s="446" t="s">
        <v>78</v>
      </c>
      <c r="N6" s="448">
        <v>0</v>
      </c>
      <c r="O6" s="448">
        <v>80</v>
      </c>
      <c r="P6" s="448" t="s">
        <v>454</v>
      </c>
      <c r="Q6" s="440" t="s">
        <v>78</v>
      </c>
      <c r="R6" s="448" t="s">
        <v>78</v>
      </c>
      <c r="S6" s="448" t="s">
        <v>78</v>
      </c>
      <c r="T6" s="448" t="s">
        <v>270</v>
      </c>
      <c r="U6" s="451" t="s">
        <v>687</v>
      </c>
    </row>
    <row r="7" spans="1:21" s="235" customFormat="1" ht="49.5" customHeight="1">
      <c r="A7" s="444" t="s">
        <v>577</v>
      </c>
      <c r="B7" s="445">
        <v>0.8541666666666666</v>
      </c>
      <c r="C7" s="448" t="s">
        <v>80</v>
      </c>
      <c r="D7" s="447" t="s">
        <v>145</v>
      </c>
      <c r="E7" s="386" t="s">
        <v>226</v>
      </c>
      <c r="F7" s="386" t="s">
        <v>434</v>
      </c>
      <c r="G7" s="448" t="s">
        <v>370</v>
      </c>
      <c r="H7" s="449">
        <v>1</v>
      </c>
      <c r="I7" s="448">
        <v>101</v>
      </c>
      <c r="J7" s="450" t="s">
        <v>435</v>
      </c>
      <c r="K7" s="450" t="s">
        <v>114</v>
      </c>
      <c r="L7" s="448">
        <v>101</v>
      </c>
      <c r="M7" s="446" t="s">
        <v>78</v>
      </c>
      <c r="N7" s="448">
        <v>0</v>
      </c>
      <c r="O7" s="448">
        <v>85</v>
      </c>
      <c r="P7" s="448" t="s">
        <v>454</v>
      </c>
      <c r="Q7" s="440" t="s">
        <v>451</v>
      </c>
      <c r="R7" s="448" t="s">
        <v>78</v>
      </c>
      <c r="S7" s="452" t="s">
        <v>447</v>
      </c>
      <c r="T7" s="448" t="s">
        <v>437</v>
      </c>
      <c r="U7" s="451" t="s">
        <v>444</v>
      </c>
    </row>
    <row r="8" spans="1:21" s="235" customFormat="1" ht="49.5" customHeight="1">
      <c r="A8" s="444" t="s">
        <v>577</v>
      </c>
      <c r="B8" s="445">
        <v>0.8541666666666666</v>
      </c>
      <c r="C8" s="448" t="s">
        <v>80</v>
      </c>
      <c r="D8" s="447" t="s">
        <v>145</v>
      </c>
      <c r="E8" s="386" t="s">
        <v>226</v>
      </c>
      <c r="F8" s="386" t="s">
        <v>434</v>
      </c>
      <c r="G8" s="453" t="s">
        <v>370</v>
      </c>
      <c r="H8" s="449">
        <v>1</v>
      </c>
      <c r="I8" s="448">
        <v>101</v>
      </c>
      <c r="J8" s="450" t="s">
        <v>435</v>
      </c>
      <c r="K8" s="450" t="s">
        <v>114</v>
      </c>
      <c r="L8" s="448">
        <v>101</v>
      </c>
      <c r="M8" s="446" t="s">
        <v>78</v>
      </c>
      <c r="N8" s="448">
        <v>0</v>
      </c>
      <c r="O8" s="448">
        <v>50</v>
      </c>
      <c r="P8" s="448" t="s">
        <v>453</v>
      </c>
      <c r="Q8" s="448" t="s">
        <v>451</v>
      </c>
      <c r="R8" s="448" t="s">
        <v>78</v>
      </c>
      <c r="S8" s="452" t="s">
        <v>447</v>
      </c>
      <c r="T8" s="448" t="s">
        <v>437</v>
      </c>
      <c r="U8" s="451" t="s">
        <v>444</v>
      </c>
    </row>
    <row r="9" spans="1:21" s="235" customFormat="1" ht="49.5" customHeight="1">
      <c r="A9" s="444" t="s">
        <v>578</v>
      </c>
      <c r="B9" s="445">
        <v>0</v>
      </c>
      <c r="C9" s="446" t="s">
        <v>81</v>
      </c>
      <c r="D9" s="447" t="s">
        <v>147</v>
      </c>
      <c r="E9" s="454"/>
      <c r="F9" s="386"/>
      <c r="G9" s="448"/>
      <c r="H9" s="449"/>
      <c r="I9" s="448"/>
      <c r="J9" s="450" t="s">
        <v>436</v>
      </c>
      <c r="K9" s="450"/>
      <c r="L9" s="448"/>
      <c r="M9" s="446" t="s">
        <v>592</v>
      </c>
      <c r="N9" s="448">
        <v>0</v>
      </c>
      <c r="O9" s="448">
        <v>65</v>
      </c>
      <c r="P9" s="448" t="s">
        <v>453</v>
      </c>
      <c r="Q9" s="448" t="s">
        <v>450</v>
      </c>
      <c r="R9" s="448" t="s">
        <v>448</v>
      </c>
      <c r="S9" s="452" t="s">
        <v>78</v>
      </c>
      <c r="T9" s="448" t="s">
        <v>441</v>
      </c>
      <c r="U9" s="451" t="s">
        <v>443</v>
      </c>
    </row>
    <row r="10" spans="1:21" s="235" customFormat="1" ht="49.5" customHeight="1">
      <c r="A10" s="444" t="s">
        <v>579</v>
      </c>
      <c r="B10" s="445">
        <v>0.5368055555555555</v>
      </c>
      <c r="C10" s="448" t="s">
        <v>79</v>
      </c>
      <c r="D10" s="447" t="s">
        <v>145</v>
      </c>
      <c r="E10" s="386" t="s">
        <v>226</v>
      </c>
      <c r="F10" s="386" t="s">
        <v>434</v>
      </c>
      <c r="G10" s="448" t="s">
        <v>593</v>
      </c>
      <c r="H10" s="449">
        <v>1</v>
      </c>
      <c r="I10" s="448">
        <v>72</v>
      </c>
      <c r="J10" s="450" t="s">
        <v>435</v>
      </c>
      <c r="K10" s="450" t="s">
        <v>114</v>
      </c>
      <c r="L10" s="448">
        <v>72</v>
      </c>
      <c r="M10" s="446" t="s">
        <v>594</v>
      </c>
      <c r="N10" s="448">
        <v>0</v>
      </c>
      <c r="O10" s="448">
        <v>2</v>
      </c>
      <c r="P10" s="448" t="s">
        <v>454</v>
      </c>
      <c r="Q10" s="448" t="s">
        <v>451</v>
      </c>
      <c r="R10" s="448" t="s">
        <v>448</v>
      </c>
      <c r="S10" s="452" t="s">
        <v>447</v>
      </c>
      <c r="T10" s="448" t="s">
        <v>442</v>
      </c>
      <c r="U10" s="451" t="s">
        <v>691</v>
      </c>
    </row>
    <row r="11" spans="1:21" s="235" customFormat="1" ht="49.5" customHeight="1">
      <c r="A11" s="444" t="s">
        <v>595</v>
      </c>
      <c r="B11" s="445">
        <v>0.2777777777777778</v>
      </c>
      <c r="C11" s="446" t="s">
        <v>81</v>
      </c>
      <c r="D11" s="447" t="s">
        <v>145</v>
      </c>
      <c r="E11" s="386" t="s">
        <v>596</v>
      </c>
      <c r="F11" s="386" t="s">
        <v>580</v>
      </c>
      <c r="G11" s="453" t="s">
        <v>597</v>
      </c>
      <c r="H11" s="449">
        <v>2</v>
      </c>
      <c r="I11" s="448">
        <v>14333</v>
      </c>
      <c r="J11" s="450" t="s">
        <v>435</v>
      </c>
      <c r="K11" s="450" t="s">
        <v>440</v>
      </c>
      <c r="L11" s="448">
        <v>91</v>
      </c>
      <c r="M11" s="446" t="s">
        <v>581</v>
      </c>
      <c r="N11" s="448">
        <v>0</v>
      </c>
      <c r="O11" s="448">
        <v>77</v>
      </c>
      <c r="P11" s="448" t="s">
        <v>454</v>
      </c>
      <c r="Q11" s="440" t="s">
        <v>452</v>
      </c>
      <c r="R11" s="448" t="s">
        <v>448</v>
      </c>
      <c r="S11" s="452" t="s">
        <v>447</v>
      </c>
      <c r="T11" s="448" t="s">
        <v>270</v>
      </c>
      <c r="U11" s="451" t="s">
        <v>688</v>
      </c>
    </row>
    <row r="12" spans="1:21" s="235" customFormat="1" ht="49.5" customHeight="1">
      <c r="A12" s="444" t="s">
        <v>582</v>
      </c>
      <c r="B12" s="445">
        <v>0.2222222222222222</v>
      </c>
      <c r="C12" s="446" t="s">
        <v>83</v>
      </c>
      <c r="D12" s="447" t="s">
        <v>145</v>
      </c>
      <c r="E12" s="386" t="s">
        <v>226</v>
      </c>
      <c r="F12" s="386" t="s">
        <v>434</v>
      </c>
      <c r="G12" s="448" t="s">
        <v>371</v>
      </c>
      <c r="H12" s="449">
        <v>2</v>
      </c>
      <c r="I12" s="448">
        <v>163</v>
      </c>
      <c r="J12" s="450" t="s">
        <v>435</v>
      </c>
      <c r="K12" s="450" t="s">
        <v>440</v>
      </c>
      <c r="L12" s="448">
        <v>15</v>
      </c>
      <c r="M12" s="446" t="s">
        <v>598</v>
      </c>
      <c r="N12" s="448">
        <v>0</v>
      </c>
      <c r="O12" s="448">
        <v>57</v>
      </c>
      <c r="P12" s="448" t="s">
        <v>453</v>
      </c>
      <c r="Q12" s="448" t="s">
        <v>450</v>
      </c>
      <c r="R12" s="448" t="s">
        <v>448</v>
      </c>
      <c r="S12" s="452" t="s">
        <v>447</v>
      </c>
      <c r="T12" s="448" t="s">
        <v>441</v>
      </c>
      <c r="U12" s="451" t="s">
        <v>443</v>
      </c>
    </row>
    <row r="13" spans="1:21" s="235" customFormat="1" ht="49.5" customHeight="1">
      <c r="A13" s="444" t="s">
        <v>583</v>
      </c>
      <c r="B13" s="445">
        <v>0.10416666666666667</v>
      </c>
      <c r="C13" s="446" t="s">
        <v>81</v>
      </c>
      <c r="D13" s="447" t="s">
        <v>145</v>
      </c>
      <c r="E13" s="386" t="s">
        <v>226</v>
      </c>
      <c r="F13" s="386" t="s">
        <v>434</v>
      </c>
      <c r="G13" s="453" t="s">
        <v>370</v>
      </c>
      <c r="H13" s="449">
        <v>1</v>
      </c>
      <c r="I13" s="448">
        <v>96</v>
      </c>
      <c r="J13" s="450" t="s">
        <v>438</v>
      </c>
      <c r="K13" s="450" t="s">
        <v>114</v>
      </c>
      <c r="L13" s="448">
        <v>96</v>
      </c>
      <c r="M13" s="446" t="s">
        <v>584</v>
      </c>
      <c r="N13" s="448">
        <v>2</v>
      </c>
      <c r="O13" s="448">
        <v>58</v>
      </c>
      <c r="P13" s="448" t="s">
        <v>453</v>
      </c>
      <c r="Q13" s="440" t="s">
        <v>452</v>
      </c>
      <c r="R13" s="448" t="s">
        <v>448</v>
      </c>
      <c r="S13" s="452" t="s">
        <v>447</v>
      </c>
      <c r="T13" s="448" t="s">
        <v>272</v>
      </c>
      <c r="U13" s="451" t="s">
        <v>689</v>
      </c>
    </row>
    <row r="14" spans="1:21" s="235" customFormat="1" ht="49.5" customHeight="1" thickBot="1">
      <c r="A14" s="455" t="s">
        <v>585</v>
      </c>
      <c r="B14" s="456">
        <v>0.8784722222222222</v>
      </c>
      <c r="C14" s="457" t="s">
        <v>456</v>
      </c>
      <c r="D14" s="458" t="s">
        <v>433</v>
      </c>
      <c r="E14" s="459"/>
      <c r="F14" s="459"/>
      <c r="G14" s="460"/>
      <c r="H14" s="461"/>
      <c r="I14" s="460"/>
      <c r="J14" s="462" t="s">
        <v>439</v>
      </c>
      <c r="K14" s="462"/>
      <c r="L14" s="460"/>
      <c r="M14" s="457" t="s">
        <v>538</v>
      </c>
      <c r="N14" s="460">
        <v>0</v>
      </c>
      <c r="O14" s="460">
        <v>76</v>
      </c>
      <c r="P14" s="460" t="s">
        <v>453</v>
      </c>
      <c r="Q14" s="460" t="s">
        <v>450</v>
      </c>
      <c r="R14" s="460" t="s">
        <v>448</v>
      </c>
      <c r="S14" s="463" t="s">
        <v>78</v>
      </c>
      <c r="T14" s="460" t="s">
        <v>441</v>
      </c>
      <c r="U14" s="464" t="s">
        <v>443</v>
      </c>
    </row>
    <row r="15" spans="1:21" s="235" customFormat="1" ht="49.5" customHeight="1">
      <c r="A15" s="465" t="s">
        <v>586</v>
      </c>
      <c r="B15" s="466">
        <v>0.6180555555555556</v>
      </c>
      <c r="C15" s="467" t="s">
        <v>85</v>
      </c>
      <c r="D15" s="234" t="s">
        <v>145</v>
      </c>
      <c r="E15" s="439" t="s">
        <v>226</v>
      </c>
      <c r="F15" s="439" t="s">
        <v>434</v>
      </c>
      <c r="G15" s="468" t="s">
        <v>591</v>
      </c>
      <c r="H15" s="469">
        <v>1</v>
      </c>
      <c r="I15" s="468">
        <v>78</v>
      </c>
      <c r="J15" s="442" t="s">
        <v>435</v>
      </c>
      <c r="K15" s="442" t="s">
        <v>599</v>
      </c>
      <c r="L15" s="468">
        <v>1</v>
      </c>
      <c r="M15" s="446" t="s">
        <v>542</v>
      </c>
      <c r="N15" s="468">
        <v>0</v>
      </c>
      <c r="O15" s="468">
        <v>57</v>
      </c>
      <c r="P15" s="470" t="s">
        <v>453</v>
      </c>
      <c r="Q15" s="440" t="s">
        <v>451</v>
      </c>
      <c r="R15" s="448" t="s">
        <v>449</v>
      </c>
      <c r="S15" s="471" t="s">
        <v>446</v>
      </c>
      <c r="T15" s="448" t="s">
        <v>442</v>
      </c>
      <c r="U15" s="443" t="s">
        <v>690</v>
      </c>
    </row>
    <row r="16" spans="1:21" s="235" customFormat="1" ht="49.5" customHeight="1">
      <c r="A16" s="444" t="s">
        <v>600</v>
      </c>
      <c r="B16" s="445">
        <v>0.1111111111111111</v>
      </c>
      <c r="C16" s="446" t="s">
        <v>456</v>
      </c>
      <c r="D16" s="447" t="s">
        <v>145</v>
      </c>
      <c r="E16" s="386" t="s">
        <v>226</v>
      </c>
      <c r="F16" s="386" t="s">
        <v>434</v>
      </c>
      <c r="G16" s="453" t="s">
        <v>370</v>
      </c>
      <c r="H16" s="472">
        <v>1</v>
      </c>
      <c r="I16" s="448">
        <v>142</v>
      </c>
      <c r="J16" s="450" t="s">
        <v>435</v>
      </c>
      <c r="K16" s="450" t="s">
        <v>114</v>
      </c>
      <c r="L16" s="448">
        <v>142</v>
      </c>
      <c r="M16" s="446" t="s">
        <v>78</v>
      </c>
      <c r="N16" s="448">
        <v>1</v>
      </c>
      <c r="O16" s="448">
        <v>82</v>
      </c>
      <c r="P16" s="440" t="s">
        <v>454</v>
      </c>
      <c r="Q16" s="440" t="s">
        <v>78</v>
      </c>
      <c r="R16" s="448" t="s">
        <v>78</v>
      </c>
      <c r="S16" s="471" t="s">
        <v>446</v>
      </c>
      <c r="T16" s="448" t="s">
        <v>437</v>
      </c>
      <c r="U16" s="451" t="s">
        <v>444</v>
      </c>
    </row>
    <row r="17" spans="1:21" s="235" customFormat="1" ht="49.5" customHeight="1">
      <c r="A17" s="444" t="s">
        <v>601</v>
      </c>
      <c r="B17" s="445">
        <v>0.5</v>
      </c>
      <c r="C17" s="448" t="s">
        <v>89</v>
      </c>
      <c r="D17" s="438" t="s">
        <v>433</v>
      </c>
      <c r="E17" s="386"/>
      <c r="F17" s="386"/>
      <c r="G17" s="448"/>
      <c r="H17" s="449"/>
      <c r="I17" s="448"/>
      <c r="J17" s="450" t="s">
        <v>587</v>
      </c>
      <c r="K17" s="450"/>
      <c r="L17" s="448"/>
      <c r="M17" s="446" t="s">
        <v>216</v>
      </c>
      <c r="N17" s="448">
        <v>0</v>
      </c>
      <c r="O17" s="448">
        <v>81</v>
      </c>
      <c r="P17" s="448" t="s">
        <v>453</v>
      </c>
      <c r="Q17" s="448" t="s">
        <v>451</v>
      </c>
      <c r="R17" s="448" t="s">
        <v>448</v>
      </c>
      <c r="S17" s="452" t="s">
        <v>447</v>
      </c>
      <c r="T17" s="448" t="s">
        <v>78</v>
      </c>
      <c r="U17" s="451" t="s">
        <v>111</v>
      </c>
    </row>
    <row r="18" spans="1:21" s="235" customFormat="1" ht="49.5" customHeight="1">
      <c r="A18" s="444" t="s">
        <v>602</v>
      </c>
      <c r="B18" s="445">
        <v>0.7569444444444445</v>
      </c>
      <c r="C18" s="446" t="s">
        <v>455</v>
      </c>
      <c r="D18" s="447" t="s">
        <v>145</v>
      </c>
      <c r="E18" s="386" t="s">
        <v>226</v>
      </c>
      <c r="F18" s="386" t="s">
        <v>588</v>
      </c>
      <c r="G18" s="453" t="s">
        <v>370</v>
      </c>
      <c r="H18" s="449">
        <v>1</v>
      </c>
      <c r="I18" s="448">
        <v>15</v>
      </c>
      <c r="J18" s="450" t="s">
        <v>603</v>
      </c>
      <c r="K18" s="450" t="s">
        <v>440</v>
      </c>
      <c r="L18" s="448">
        <v>15</v>
      </c>
      <c r="M18" s="446" t="s">
        <v>598</v>
      </c>
      <c r="N18" s="448">
        <v>0</v>
      </c>
      <c r="O18" s="448"/>
      <c r="P18" s="448" t="s">
        <v>453</v>
      </c>
      <c r="Q18" s="448" t="s">
        <v>450</v>
      </c>
      <c r="R18" s="448" t="s">
        <v>448</v>
      </c>
      <c r="S18" s="448" t="s">
        <v>78</v>
      </c>
      <c r="T18" s="448" t="s">
        <v>441</v>
      </c>
      <c r="U18" s="451" t="s">
        <v>443</v>
      </c>
    </row>
    <row r="19" spans="1:21" s="235" customFormat="1" ht="49.5" customHeight="1">
      <c r="A19" s="444" t="s">
        <v>604</v>
      </c>
      <c r="B19" s="445">
        <v>0.8263888888888888</v>
      </c>
      <c r="C19" s="446" t="s">
        <v>83</v>
      </c>
      <c r="D19" s="447" t="s">
        <v>145</v>
      </c>
      <c r="E19" s="386" t="s">
        <v>226</v>
      </c>
      <c r="F19" s="386" t="s">
        <v>434</v>
      </c>
      <c r="G19" s="453" t="s">
        <v>370</v>
      </c>
      <c r="H19" s="449">
        <v>1</v>
      </c>
      <c r="I19" s="448">
        <v>85</v>
      </c>
      <c r="J19" s="450" t="s">
        <v>435</v>
      </c>
      <c r="K19" s="450" t="s">
        <v>114</v>
      </c>
      <c r="L19" s="448">
        <v>85</v>
      </c>
      <c r="M19" s="437" t="s">
        <v>575</v>
      </c>
      <c r="N19" s="448">
        <v>0</v>
      </c>
      <c r="O19" s="448">
        <v>86</v>
      </c>
      <c r="P19" s="440" t="s">
        <v>454</v>
      </c>
      <c r="Q19" s="448" t="s">
        <v>451</v>
      </c>
      <c r="R19" s="448" t="s">
        <v>78</v>
      </c>
      <c r="S19" s="452" t="s">
        <v>447</v>
      </c>
      <c r="T19" s="448" t="s">
        <v>442</v>
      </c>
      <c r="U19" s="451" t="s">
        <v>445</v>
      </c>
    </row>
    <row r="20" spans="1:21" s="235" customFormat="1" ht="49.5" customHeight="1">
      <c r="A20" s="444" t="s">
        <v>605</v>
      </c>
      <c r="B20" s="445">
        <v>0.2708333333333333</v>
      </c>
      <c r="C20" s="446" t="s">
        <v>455</v>
      </c>
      <c r="D20" s="438" t="s">
        <v>147</v>
      </c>
      <c r="E20" s="386"/>
      <c r="F20" s="386"/>
      <c r="G20" s="448"/>
      <c r="H20" s="449"/>
      <c r="I20" s="448"/>
      <c r="J20" s="450" t="s">
        <v>436</v>
      </c>
      <c r="K20" s="450"/>
      <c r="L20" s="448"/>
      <c r="M20" s="446" t="s">
        <v>592</v>
      </c>
      <c r="N20" s="448">
        <v>0</v>
      </c>
      <c r="O20" s="448">
        <v>57</v>
      </c>
      <c r="P20" s="440" t="s">
        <v>454</v>
      </c>
      <c r="Q20" s="448" t="s">
        <v>450</v>
      </c>
      <c r="R20" s="448" t="s">
        <v>448</v>
      </c>
      <c r="S20" s="448" t="s">
        <v>78</v>
      </c>
      <c r="T20" s="448" t="s">
        <v>441</v>
      </c>
      <c r="U20" s="451" t="s">
        <v>443</v>
      </c>
    </row>
    <row r="21" spans="1:21" s="235" customFormat="1" ht="23.25" customHeight="1">
      <c r="A21" s="444"/>
      <c r="B21" s="445"/>
      <c r="C21" s="448"/>
      <c r="D21" s="447"/>
      <c r="E21" s="386"/>
      <c r="F21" s="386"/>
      <c r="G21" s="448"/>
      <c r="H21" s="449"/>
      <c r="I21" s="448"/>
      <c r="J21" s="450"/>
      <c r="K21" s="450"/>
      <c r="L21" s="448"/>
      <c r="M21" s="473"/>
      <c r="N21" s="448"/>
      <c r="O21" s="448"/>
      <c r="P21" s="448"/>
      <c r="Q21" s="448"/>
      <c r="R21" s="448"/>
      <c r="S21" s="448"/>
      <c r="T21" s="448"/>
      <c r="U21" s="451"/>
    </row>
    <row r="22" spans="1:22" s="235" customFormat="1" ht="23.25" customHeight="1">
      <c r="A22" s="444"/>
      <c r="B22" s="445"/>
      <c r="C22" s="446"/>
      <c r="D22" s="447"/>
      <c r="E22" s="386"/>
      <c r="F22" s="386"/>
      <c r="G22" s="448"/>
      <c r="H22" s="449"/>
      <c r="I22" s="448"/>
      <c r="J22" s="450"/>
      <c r="K22" s="450"/>
      <c r="L22" s="448"/>
      <c r="M22" s="446"/>
      <c r="N22" s="448"/>
      <c r="O22" s="448"/>
      <c r="P22" s="448"/>
      <c r="Q22" s="448"/>
      <c r="R22" s="448"/>
      <c r="S22" s="452"/>
      <c r="T22" s="448"/>
      <c r="U22" s="451"/>
      <c r="V22" s="236"/>
    </row>
    <row r="23" spans="1:22" s="235" customFormat="1" ht="23.25" customHeight="1">
      <c r="A23" s="444"/>
      <c r="B23" s="445"/>
      <c r="C23" s="446"/>
      <c r="D23" s="447"/>
      <c r="E23" s="386"/>
      <c r="F23" s="386"/>
      <c r="G23" s="448"/>
      <c r="H23" s="449"/>
      <c r="I23" s="448"/>
      <c r="J23" s="450"/>
      <c r="K23" s="450"/>
      <c r="L23" s="448"/>
      <c r="M23" s="446"/>
      <c r="N23" s="448"/>
      <c r="O23" s="448"/>
      <c r="P23" s="448"/>
      <c r="Q23" s="448"/>
      <c r="R23" s="448"/>
      <c r="S23" s="452"/>
      <c r="T23" s="448"/>
      <c r="U23" s="451"/>
      <c r="V23" s="236"/>
    </row>
    <row r="24" spans="1:21" s="235" customFormat="1" ht="23.25" customHeight="1" thickBot="1">
      <c r="A24" s="455"/>
      <c r="B24" s="456"/>
      <c r="C24" s="460"/>
      <c r="D24" s="458"/>
      <c r="E24" s="459"/>
      <c r="F24" s="459"/>
      <c r="G24" s="460"/>
      <c r="H24" s="461"/>
      <c r="I24" s="460"/>
      <c r="J24" s="462"/>
      <c r="K24" s="462"/>
      <c r="L24" s="460"/>
      <c r="M24" s="457"/>
      <c r="N24" s="460"/>
      <c r="O24" s="460"/>
      <c r="P24" s="460"/>
      <c r="Q24" s="460"/>
      <c r="R24" s="460"/>
      <c r="S24" s="463"/>
      <c r="T24" s="460"/>
      <c r="U24" s="464"/>
    </row>
    <row r="25" spans="1:21" s="235" customFormat="1" ht="23.25" customHeight="1">
      <c r="A25" s="474"/>
      <c r="B25" s="475"/>
      <c r="C25" s="470"/>
      <c r="D25" s="385"/>
      <c r="E25" s="387"/>
      <c r="F25" s="387"/>
      <c r="G25" s="470"/>
      <c r="H25" s="476"/>
      <c r="I25" s="470"/>
      <c r="J25" s="477"/>
      <c r="K25" s="477"/>
      <c r="L25" s="470"/>
      <c r="M25" s="478"/>
      <c r="N25" s="470"/>
      <c r="O25" s="470"/>
      <c r="P25" s="470"/>
      <c r="Q25" s="470"/>
      <c r="R25" s="470"/>
      <c r="S25" s="479"/>
      <c r="T25" s="470"/>
      <c r="U25" s="480"/>
    </row>
    <row r="26" spans="1:21" s="235" customFormat="1" ht="23.25" customHeight="1">
      <c r="A26" s="435"/>
      <c r="B26" s="436"/>
      <c r="C26" s="437"/>
      <c r="D26" s="438"/>
      <c r="E26" s="439"/>
      <c r="F26" s="439"/>
      <c r="G26" s="440"/>
      <c r="H26" s="441"/>
      <c r="I26" s="440"/>
      <c r="J26" s="442"/>
      <c r="K26" s="442"/>
      <c r="L26" s="440"/>
      <c r="M26" s="437"/>
      <c r="N26" s="440"/>
      <c r="O26" s="440"/>
      <c r="P26" s="440"/>
      <c r="Q26" s="440"/>
      <c r="R26" s="440"/>
      <c r="S26" s="471"/>
      <c r="T26" s="440"/>
      <c r="U26" s="443"/>
    </row>
    <row r="27" spans="1:21" s="235" customFormat="1" ht="23.25" customHeight="1">
      <c r="A27" s="444"/>
      <c r="B27" s="445"/>
      <c r="C27" s="448"/>
      <c r="D27" s="447"/>
      <c r="E27" s="386"/>
      <c r="F27" s="386"/>
      <c r="G27" s="448"/>
      <c r="H27" s="449"/>
      <c r="I27" s="448"/>
      <c r="J27" s="450"/>
      <c r="K27" s="450"/>
      <c r="L27" s="448"/>
      <c r="M27" s="446"/>
      <c r="N27" s="448"/>
      <c r="O27" s="448"/>
      <c r="P27" s="448"/>
      <c r="Q27" s="448"/>
      <c r="R27" s="440"/>
      <c r="S27" s="452"/>
      <c r="T27" s="448"/>
      <c r="U27" s="451"/>
    </row>
    <row r="28" spans="1:23" s="235" customFormat="1" ht="23.25" customHeight="1">
      <c r="A28" s="444"/>
      <c r="B28" s="445"/>
      <c r="C28" s="448"/>
      <c r="D28" s="447"/>
      <c r="E28" s="386"/>
      <c r="F28" s="386"/>
      <c r="G28" s="448"/>
      <c r="H28" s="449"/>
      <c r="I28" s="448"/>
      <c r="J28" s="450"/>
      <c r="K28" s="450"/>
      <c r="L28" s="448"/>
      <c r="M28" s="446"/>
      <c r="N28" s="448"/>
      <c r="O28" s="448"/>
      <c r="P28" s="448"/>
      <c r="Q28" s="440"/>
      <c r="R28" s="440"/>
      <c r="S28" s="452"/>
      <c r="T28" s="448"/>
      <c r="U28" s="451"/>
      <c r="W28" s="481"/>
    </row>
    <row r="29" spans="1:21" s="235" customFormat="1" ht="23.25" customHeight="1">
      <c r="A29" s="444"/>
      <c r="B29" s="445"/>
      <c r="C29" s="448"/>
      <c r="D29" s="447"/>
      <c r="E29" s="386"/>
      <c r="F29" s="386"/>
      <c r="G29" s="448"/>
      <c r="H29" s="449"/>
      <c r="I29" s="448"/>
      <c r="J29" s="450"/>
      <c r="K29" s="450"/>
      <c r="L29" s="448"/>
      <c r="M29" s="446"/>
      <c r="N29" s="448"/>
      <c r="O29" s="448"/>
      <c r="P29" s="448"/>
      <c r="Q29" s="448"/>
      <c r="R29" s="448"/>
      <c r="S29" s="452"/>
      <c r="T29" s="448"/>
      <c r="U29" s="451"/>
    </row>
    <row r="30" spans="1:21" s="235" customFormat="1" ht="23.25" customHeight="1">
      <c r="A30" s="444"/>
      <c r="B30" s="445"/>
      <c r="C30" s="446"/>
      <c r="D30" s="447"/>
      <c r="E30" s="386"/>
      <c r="F30" s="386"/>
      <c r="G30" s="448"/>
      <c r="H30" s="449"/>
      <c r="I30" s="448"/>
      <c r="J30" s="450"/>
      <c r="K30" s="450"/>
      <c r="L30" s="448"/>
      <c r="M30" s="446"/>
      <c r="N30" s="448"/>
      <c r="O30" s="448"/>
      <c r="P30" s="448"/>
      <c r="Q30" s="448"/>
      <c r="R30" s="448"/>
      <c r="S30" s="448"/>
      <c r="T30" s="448"/>
      <c r="U30" s="482"/>
    </row>
    <row r="31" spans="1:21" s="235" customFormat="1" ht="23.25" customHeight="1">
      <c r="A31" s="444"/>
      <c r="B31" s="445"/>
      <c r="C31" s="448"/>
      <c r="D31" s="447"/>
      <c r="E31" s="386"/>
      <c r="F31" s="386"/>
      <c r="G31" s="448"/>
      <c r="H31" s="449"/>
      <c r="I31" s="448"/>
      <c r="J31" s="450"/>
      <c r="K31" s="450"/>
      <c r="L31" s="448"/>
      <c r="M31" s="446"/>
      <c r="N31" s="448"/>
      <c r="O31" s="448"/>
      <c r="P31" s="448"/>
      <c r="Q31" s="448"/>
      <c r="R31" s="448"/>
      <c r="S31" s="452"/>
      <c r="T31" s="448"/>
      <c r="U31" s="483"/>
    </row>
    <row r="32" spans="1:21" s="235" customFormat="1" ht="23.25" customHeight="1">
      <c r="A32" s="444"/>
      <c r="B32" s="445"/>
      <c r="C32" s="448"/>
      <c r="D32" s="447"/>
      <c r="E32" s="386"/>
      <c r="F32" s="386"/>
      <c r="G32" s="448"/>
      <c r="H32" s="449"/>
      <c r="I32" s="448"/>
      <c r="J32" s="450"/>
      <c r="K32" s="450"/>
      <c r="L32" s="448"/>
      <c r="M32" s="446"/>
      <c r="N32" s="440"/>
      <c r="O32" s="440"/>
      <c r="P32" s="440"/>
      <c r="Q32" s="448"/>
      <c r="R32" s="440"/>
      <c r="S32" s="471"/>
      <c r="T32" s="448"/>
      <c r="U32" s="483"/>
    </row>
    <row r="33" spans="1:21" s="235" customFormat="1" ht="23.25" customHeight="1">
      <c r="A33" s="444"/>
      <c r="B33" s="445"/>
      <c r="C33" s="446"/>
      <c r="D33" s="447"/>
      <c r="E33" s="386"/>
      <c r="F33" s="386"/>
      <c r="G33" s="448"/>
      <c r="H33" s="449"/>
      <c r="I33" s="448"/>
      <c r="J33" s="450"/>
      <c r="K33" s="450"/>
      <c r="L33" s="448"/>
      <c r="M33" s="446"/>
      <c r="N33" s="448"/>
      <c r="O33" s="448"/>
      <c r="P33" s="448"/>
      <c r="Q33" s="448"/>
      <c r="R33" s="452"/>
      <c r="S33" s="452"/>
      <c r="T33" s="448"/>
      <c r="U33" s="443"/>
    </row>
    <row r="34" spans="1:21" s="235" customFormat="1" ht="23.25" customHeight="1" thickBot="1">
      <c r="A34" s="455"/>
      <c r="B34" s="456"/>
      <c r="C34" s="457"/>
      <c r="D34" s="458"/>
      <c r="E34" s="459"/>
      <c r="F34" s="459"/>
      <c r="G34" s="460"/>
      <c r="H34" s="461"/>
      <c r="I34" s="460"/>
      <c r="J34" s="462"/>
      <c r="K34" s="462"/>
      <c r="L34" s="460"/>
      <c r="M34" s="457"/>
      <c r="N34" s="460"/>
      <c r="O34" s="460"/>
      <c r="P34" s="460"/>
      <c r="Q34" s="460"/>
      <c r="R34" s="463"/>
      <c r="S34" s="463"/>
      <c r="T34" s="460"/>
      <c r="U34" s="464"/>
    </row>
    <row r="35" spans="1:21" s="235" customFormat="1" ht="23.25" customHeight="1">
      <c r="A35" s="465"/>
      <c r="B35" s="466"/>
      <c r="C35" s="468"/>
      <c r="D35" s="234"/>
      <c r="E35" s="233"/>
      <c r="F35" s="233"/>
      <c r="G35" s="468"/>
      <c r="H35" s="469"/>
      <c r="I35" s="468"/>
      <c r="J35" s="484"/>
      <c r="K35" s="484"/>
      <c r="L35" s="468"/>
      <c r="M35" s="467"/>
      <c r="N35" s="468"/>
      <c r="O35" s="468"/>
      <c r="P35" s="468"/>
      <c r="Q35" s="468"/>
      <c r="R35" s="485"/>
      <c r="S35" s="485"/>
      <c r="T35" s="468"/>
      <c r="U35" s="486"/>
    </row>
    <row r="36" spans="1:21" s="235" customFormat="1" ht="23.25" customHeight="1">
      <c r="A36" s="444"/>
      <c r="B36" s="445"/>
      <c r="C36" s="448"/>
      <c r="D36" s="487"/>
      <c r="E36" s="454"/>
      <c r="F36" s="454"/>
      <c r="G36" s="453"/>
      <c r="H36" s="472"/>
      <c r="I36" s="448"/>
      <c r="J36" s="488"/>
      <c r="K36" s="488"/>
      <c r="L36" s="448"/>
      <c r="M36" s="446"/>
      <c r="N36" s="448"/>
      <c r="O36" s="448"/>
      <c r="P36" s="448"/>
      <c r="Q36" s="448"/>
      <c r="R36" s="448"/>
      <c r="S36" s="452"/>
      <c r="T36" s="448"/>
      <c r="U36" s="483"/>
    </row>
    <row r="37" spans="1:21" s="235" customFormat="1" ht="23.25" customHeight="1">
      <c r="A37" s="444"/>
      <c r="B37" s="445"/>
      <c r="C37" s="448"/>
      <c r="D37" s="487"/>
      <c r="E37" s="454"/>
      <c r="F37" s="454"/>
      <c r="G37" s="453"/>
      <c r="H37" s="472"/>
      <c r="I37" s="448"/>
      <c r="J37" s="488"/>
      <c r="K37" s="488"/>
      <c r="L37" s="448"/>
      <c r="M37" s="489"/>
      <c r="N37" s="448"/>
      <c r="O37" s="448"/>
      <c r="P37" s="440"/>
      <c r="Q37" s="448"/>
      <c r="R37" s="452"/>
      <c r="S37" s="471"/>
      <c r="T37" s="453"/>
      <c r="U37" s="490"/>
    </row>
    <row r="38" spans="1:21" s="235" customFormat="1" ht="23.25" customHeight="1">
      <c r="A38" s="444"/>
      <c r="B38" s="445"/>
      <c r="C38" s="448"/>
      <c r="D38" s="487"/>
      <c r="E38" s="454"/>
      <c r="F38" s="454"/>
      <c r="G38" s="453"/>
      <c r="H38" s="472"/>
      <c r="I38" s="448"/>
      <c r="J38" s="488"/>
      <c r="K38" s="488"/>
      <c r="L38" s="448"/>
      <c r="M38" s="446"/>
      <c r="N38" s="448"/>
      <c r="O38" s="448"/>
      <c r="P38" s="440"/>
      <c r="Q38" s="448"/>
      <c r="R38" s="440"/>
      <c r="S38" s="471"/>
      <c r="T38" s="448"/>
      <c r="U38" s="483"/>
    </row>
    <row r="39" spans="1:21" s="235" customFormat="1" ht="23.25" customHeight="1">
      <c r="A39" s="444"/>
      <c r="B39" s="445"/>
      <c r="C39" s="448"/>
      <c r="D39" s="487"/>
      <c r="E39" s="454"/>
      <c r="F39" s="454"/>
      <c r="G39" s="453"/>
      <c r="H39" s="472"/>
      <c r="I39" s="448"/>
      <c r="J39" s="488"/>
      <c r="K39" s="488"/>
      <c r="L39" s="448"/>
      <c r="M39" s="489"/>
      <c r="N39" s="448"/>
      <c r="O39" s="448"/>
      <c r="P39" s="440"/>
      <c r="Q39" s="448"/>
      <c r="R39" s="452"/>
      <c r="S39" s="452"/>
      <c r="T39" s="453"/>
      <c r="U39" s="490"/>
    </row>
    <row r="40" spans="1:21" s="235" customFormat="1" ht="23.25" customHeight="1" thickBot="1">
      <c r="A40" s="455"/>
      <c r="B40" s="456"/>
      <c r="C40" s="460"/>
      <c r="D40" s="458"/>
      <c r="E40" s="459"/>
      <c r="F40" s="459"/>
      <c r="G40" s="460"/>
      <c r="H40" s="461"/>
      <c r="I40" s="460"/>
      <c r="J40" s="462"/>
      <c r="K40" s="462"/>
      <c r="L40" s="460"/>
      <c r="M40" s="457"/>
      <c r="N40" s="460"/>
      <c r="O40" s="460"/>
      <c r="P40" s="460"/>
      <c r="Q40" s="460"/>
      <c r="R40" s="460"/>
      <c r="S40" s="463"/>
      <c r="T40" s="460"/>
      <c r="U40" s="491"/>
    </row>
    <row r="41" ht="11.25">
      <c r="M41" s="237"/>
    </row>
    <row r="42" ht="11.25">
      <c r="M42" s="237"/>
    </row>
    <row r="43" ht="11.25">
      <c r="M43" s="237"/>
    </row>
  </sheetData>
  <mergeCells count="15">
    <mergeCell ref="U3:U4"/>
    <mergeCell ref="P3:P4"/>
    <mergeCell ref="Q3:Q4"/>
    <mergeCell ref="T3:T4"/>
    <mergeCell ref="R3:S3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7"/>
  <sheetViews>
    <sheetView zoomScale="85" zoomScaleNormal="85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AA1" sqref="AA1:AA16384"/>
    </sheetView>
  </sheetViews>
  <sheetFormatPr defaultColWidth="9.00390625" defaultRowHeight="13.5"/>
  <cols>
    <col min="1" max="1" width="3.875" style="56" customWidth="1"/>
    <col min="2" max="2" width="3.75390625" style="56" customWidth="1"/>
    <col min="3" max="3" width="6.375" style="56" customWidth="1"/>
    <col min="4" max="4" width="9.375" style="56" customWidth="1"/>
    <col min="5" max="26" width="5.25390625" style="56" customWidth="1"/>
    <col min="27" max="16384" width="9.00390625" style="56" customWidth="1"/>
  </cols>
  <sheetData>
    <row r="1" spans="2:26" s="66" customFormat="1" ht="19.5" customHeight="1">
      <c r="B1" s="850" t="s">
        <v>606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</row>
    <row r="2" s="66" customFormat="1" ht="19.5" customHeight="1" thickBot="1">
      <c r="Z2" s="191"/>
    </row>
    <row r="3" spans="2:26" s="230" customFormat="1" ht="19.5" customHeight="1">
      <c r="B3" s="816" t="s">
        <v>76</v>
      </c>
      <c r="C3" s="902"/>
      <c r="D3" s="817"/>
      <c r="E3" s="924" t="s">
        <v>136</v>
      </c>
      <c r="F3" s="816" t="s">
        <v>264</v>
      </c>
      <c r="G3" s="907"/>
      <c r="H3" s="907"/>
      <c r="I3" s="907"/>
      <c r="J3" s="907"/>
      <c r="K3" s="817"/>
      <c r="L3" s="816" t="s">
        <v>265</v>
      </c>
      <c r="M3" s="907"/>
      <c r="N3" s="907"/>
      <c r="O3" s="907"/>
      <c r="P3" s="907"/>
      <c r="Q3" s="907"/>
      <c r="R3" s="907"/>
      <c r="S3" s="907"/>
      <c r="T3" s="907"/>
      <c r="U3" s="817"/>
      <c r="V3" s="816" t="s">
        <v>266</v>
      </c>
      <c r="W3" s="907"/>
      <c r="X3" s="907"/>
      <c r="Y3" s="907"/>
      <c r="Z3" s="817"/>
    </row>
    <row r="4" spans="2:26" s="230" customFormat="1" ht="13.5" customHeight="1">
      <c r="B4" s="903"/>
      <c r="C4" s="904"/>
      <c r="D4" s="905"/>
      <c r="E4" s="925"/>
      <c r="F4" s="918" t="s">
        <v>106</v>
      </c>
      <c r="G4" s="681"/>
      <c r="H4" s="908" t="s">
        <v>107</v>
      </c>
      <c r="I4" s="908" t="s">
        <v>108</v>
      </c>
      <c r="J4" s="908" t="s">
        <v>109</v>
      </c>
      <c r="K4" s="910" t="s">
        <v>111</v>
      </c>
      <c r="L4" s="912" t="s">
        <v>216</v>
      </c>
      <c r="M4" s="908" t="s">
        <v>267</v>
      </c>
      <c r="N4" s="908" t="s">
        <v>268</v>
      </c>
      <c r="O4" s="908" t="s">
        <v>220</v>
      </c>
      <c r="P4" s="908" t="s">
        <v>477</v>
      </c>
      <c r="Q4" s="914" t="s">
        <v>269</v>
      </c>
      <c r="R4" s="908" t="s">
        <v>218</v>
      </c>
      <c r="S4" s="908" t="s">
        <v>219</v>
      </c>
      <c r="T4" s="908" t="s">
        <v>111</v>
      </c>
      <c r="U4" s="910" t="s">
        <v>78</v>
      </c>
      <c r="V4" s="912" t="s">
        <v>270</v>
      </c>
      <c r="W4" s="914" t="s">
        <v>271</v>
      </c>
      <c r="X4" s="908" t="s">
        <v>272</v>
      </c>
      <c r="Y4" s="908" t="s">
        <v>273</v>
      </c>
      <c r="Z4" s="910" t="s">
        <v>111</v>
      </c>
    </row>
    <row r="5" spans="2:26" s="230" customFormat="1" ht="114" customHeight="1" thickBot="1">
      <c r="B5" s="818"/>
      <c r="C5" s="906"/>
      <c r="D5" s="819"/>
      <c r="E5" s="926"/>
      <c r="F5" s="919"/>
      <c r="G5" s="680" t="s">
        <v>237</v>
      </c>
      <c r="H5" s="909"/>
      <c r="I5" s="909"/>
      <c r="J5" s="909"/>
      <c r="K5" s="911"/>
      <c r="L5" s="913"/>
      <c r="M5" s="909"/>
      <c r="N5" s="909"/>
      <c r="O5" s="909"/>
      <c r="P5" s="909"/>
      <c r="Q5" s="915"/>
      <c r="R5" s="909"/>
      <c r="S5" s="909"/>
      <c r="T5" s="909"/>
      <c r="U5" s="911"/>
      <c r="V5" s="913"/>
      <c r="W5" s="915"/>
      <c r="X5" s="909"/>
      <c r="Y5" s="909"/>
      <c r="Z5" s="911"/>
    </row>
    <row r="6" spans="2:26" s="230" customFormat="1" ht="30" customHeight="1">
      <c r="B6" s="927" t="s">
        <v>345</v>
      </c>
      <c r="C6" s="798" t="s">
        <v>350</v>
      </c>
      <c r="D6" s="930"/>
      <c r="E6" s="503">
        <f>SUM(F6:K6)-G6</f>
        <v>1</v>
      </c>
      <c r="F6" s="589">
        <v>1</v>
      </c>
      <c r="G6" s="587">
        <v>1</v>
      </c>
      <c r="H6" s="587">
        <v>0</v>
      </c>
      <c r="I6" s="587">
        <v>0</v>
      </c>
      <c r="J6" s="587">
        <v>0</v>
      </c>
      <c r="K6" s="588">
        <v>0</v>
      </c>
      <c r="L6" s="589">
        <v>0</v>
      </c>
      <c r="M6" s="587">
        <v>0</v>
      </c>
      <c r="N6" s="587">
        <v>0</v>
      </c>
      <c r="O6" s="587">
        <v>0</v>
      </c>
      <c r="P6" s="587">
        <v>0</v>
      </c>
      <c r="Q6" s="587">
        <v>0</v>
      </c>
      <c r="R6" s="587">
        <v>0</v>
      </c>
      <c r="S6" s="587">
        <v>0</v>
      </c>
      <c r="T6" s="587">
        <v>1</v>
      </c>
      <c r="U6" s="588">
        <v>0</v>
      </c>
      <c r="V6" s="589">
        <v>1</v>
      </c>
      <c r="W6" s="587">
        <v>0</v>
      </c>
      <c r="X6" s="587">
        <v>0</v>
      </c>
      <c r="Y6" s="587">
        <v>0</v>
      </c>
      <c r="Z6" s="588">
        <v>0</v>
      </c>
    </row>
    <row r="7" spans="2:26" s="230" customFormat="1" ht="30" customHeight="1">
      <c r="B7" s="928"/>
      <c r="C7" s="916" t="s">
        <v>335</v>
      </c>
      <c r="D7" s="917"/>
      <c r="E7" s="504">
        <f>SUM(F7:K7)-G7</f>
        <v>0</v>
      </c>
      <c r="F7" s="592">
        <v>0</v>
      </c>
      <c r="G7" s="590">
        <v>0</v>
      </c>
      <c r="H7" s="590">
        <v>0</v>
      </c>
      <c r="I7" s="590">
        <v>0</v>
      </c>
      <c r="J7" s="590">
        <v>0</v>
      </c>
      <c r="K7" s="591">
        <v>0</v>
      </c>
      <c r="L7" s="592">
        <v>0</v>
      </c>
      <c r="M7" s="590">
        <v>0</v>
      </c>
      <c r="N7" s="590">
        <v>0</v>
      </c>
      <c r="O7" s="590">
        <v>0</v>
      </c>
      <c r="P7" s="590">
        <v>0</v>
      </c>
      <c r="Q7" s="590">
        <v>0</v>
      </c>
      <c r="R7" s="590">
        <v>0</v>
      </c>
      <c r="S7" s="590">
        <v>0</v>
      </c>
      <c r="T7" s="590">
        <v>0</v>
      </c>
      <c r="U7" s="591">
        <v>0</v>
      </c>
      <c r="V7" s="592">
        <v>0</v>
      </c>
      <c r="W7" s="590">
        <v>0</v>
      </c>
      <c r="X7" s="590">
        <v>0</v>
      </c>
      <c r="Y7" s="590">
        <v>0</v>
      </c>
      <c r="Z7" s="591">
        <v>0</v>
      </c>
    </row>
    <row r="8" spans="2:26" s="230" customFormat="1" ht="30" customHeight="1">
      <c r="B8" s="928"/>
      <c r="C8" s="792" t="s">
        <v>336</v>
      </c>
      <c r="D8" s="931"/>
      <c r="E8" s="505">
        <f aca="true" t="shared" si="0" ref="E8:E16">SUM(F8:K8)-G8</f>
        <v>0</v>
      </c>
      <c r="F8" s="595">
        <v>0</v>
      </c>
      <c r="G8" s="590">
        <v>0</v>
      </c>
      <c r="H8" s="593">
        <v>0</v>
      </c>
      <c r="I8" s="593">
        <v>0</v>
      </c>
      <c r="J8" s="593">
        <v>0</v>
      </c>
      <c r="K8" s="594">
        <v>0</v>
      </c>
      <c r="L8" s="595">
        <v>0</v>
      </c>
      <c r="M8" s="593">
        <v>0</v>
      </c>
      <c r="N8" s="593">
        <v>0</v>
      </c>
      <c r="O8" s="590">
        <v>0</v>
      </c>
      <c r="P8" s="590">
        <v>0</v>
      </c>
      <c r="Q8" s="593">
        <v>0</v>
      </c>
      <c r="R8" s="593">
        <v>0</v>
      </c>
      <c r="S8" s="593">
        <v>0</v>
      </c>
      <c r="T8" s="593">
        <v>0</v>
      </c>
      <c r="U8" s="594">
        <v>0</v>
      </c>
      <c r="V8" s="595">
        <v>0</v>
      </c>
      <c r="W8" s="593">
        <v>0</v>
      </c>
      <c r="X8" s="593">
        <v>0</v>
      </c>
      <c r="Y8" s="593">
        <v>0</v>
      </c>
      <c r="Z8" s="594">
        <v>0</v>
      </c>
    </row>
    <row r="9" spans="2:26" s="230" customFormat="1" ht="30" customHeight="1">
      <c r="B9" s="928"/>
      <c r="C9" s="792" t="s">
        <v>337</v>
      </c>
      <c r="D9" s="931"/>
      <c r="E9" s="504">
        <f t="shared" si="0"/>
        <v>0</v>
      </c>
      <c r="F9" s="592">
        <v>0</v>
      </c>
      <c r="G9" s="590">
        <v>0</v>
      </c>
      <c r="H9" s="590">
        <v>0</v>
      </c>
      <c r="I9" s="590">
        <v>0</v>
      </c>
      <c r="J9" s="590">
        <v>0</v>
      </c>
      <c r="K9" s="591">
        <v>0</v>
      </c>
      <c r="L9" s="592">
        <v>0</v>
      </c>
      <c r="M9" s="590">
        <v>0</v>
      </c>
      <c r="N9" s="590">
        <v>0</v>
      </c>
      <c r="O9" s="590">
        <v>0</v>
      </c>
      <c r="P9" s="590">
        <v>0</v>
      </c>
      <c r="Q9" s="590">
        <v>0</v>
      </c>
      <c r="R9" s="590">
        <v>0</v>
      </c>
      <c r="S9" s="590">
        <v>0</v>
      </c>
      <c r="T9" s="590">
        <v>0</v>
      </c>
      <c r="U9" s="591">
        <v>0</v>
      </c>
      <c r="V9" s="592">
        <v>0</v>
      </c>
      <c r="W9" s="590">
        <v>0</v>
      </c>
      <c r="X9" s="590">
        <v>0</v>
      </c>
      <c r="Y9" s="590">
        <v>0</v>
      </c>
      <c r="Z9" s="591">
        <v>0</v>
      </c>
    </row>
    <row r="10" spans="2:26" s="230" customFormat="1" ht="30" customHeight="1">
      <c r="B10" s="928"/>
      <c r="C10" s="916" t="s">
        <v>338</v>
      </c>
      <c r="D10" s="917"/>
      <c r="E10" s="504">
        <f t="shared" si="0"/>
        <v>1</v>
      </c>
      <c r="F10" s="592">
        <v>1</v>
      </c>
      <c r="G10" s="590">
        <v>1</v>
      </c>
      <c r="H10" s="590">
        <v>0</v>
      </c>
      <c r="I10" s="590">
        <v>0</v>
      </c>
      <c r="J10" s="590">
        <v>0</v>
      </c>
      <c r="K10" s="591">
        <v>0</v>
      </c>
      <c r="L10" s="592">
        <v>0</v>
      </c>
      <c r="M10" s="590">
        <v>1</v>
      </c>
      <c r="N10" s="590">
        <v>0</v>
      </c>
      <c r="O10" s="590">
        <v>0</v>
      </c>
      <c r="P10" s="590">
        <v>0</v>
      </c>
      <c r="Q10" s="590">
        <v>0</v>
      </c>
      <c r="R10" s="590">
        <v>0</v>
      </c>
      <c r="S10" s="590">
        <v>0</v>
      </c>
      <c r="T10" s="590">
        <v>0</v>
      </c>
      <c r="U10" s="591">
        <v>0</v>
      </c>
      <c r="V10" s="592">
        <v>1</v>
      </c>
      <c r="W10" s="590">
        <v>0</v>
      </c>
      <c r="X10" s="590">
        <v>0</v>
      </c>
      <c r="Y10" s="590">
        <v>0</v>
      </c>
      <c r="Z10" s="591">
        <v>0</v>
      </c>
    </row>
    <row r="11" spans="2:26" s="230" customFormat="1" ht="30" customHeight="1">
      <c r="B11" s="928"/>
      <c r="C11" s="916" t="s">
        <v>339</v>
      </c>
      <c r="D11" s="917"/>
      <c r="E11" s="504">
        <f t="shared" si="0"/>
        <v>5</v>
      </c>
      <c r="F11" s="592">
        <v>4</v>
      </c>
      <c r="G11" s="590">
        <v>4</v>
      </c>
      <c r="H11" s="590">
        <v>0</v>
      </c>
      <c r="I11" s="590">
        <v>1</v>
      </c>
      <c r="J11" s="590">
        <v>0</v>
      </c>
      <c r="K11" s="591">
        <v>0</v>
      </c>
      <c r="L11" s="592">
        <v>0</v>
      </c>
      <c r="M11" s="590">
        <v>1</v>
      </c>
      <c r="N11" s="590">
        <v>1</v>
      </c>
      <c r="O11" s="590">
        <v>0</v>
      </c>
      <c r="P11" s="590">
        <v>0</v>
      </c>
      <c r="Q11" s="590">
        <v>0</v>
      </c>
      <c r="R11" s="590">
        <v>2</v>
      </c>
      <c r="S11" s="590">
        <v>0</v>
      </c>
      <c r="T11" s="590">
        <v>0</v>
      </c>
      <c r="U11" s="591">
        <v>1</v>
      </c>
      <c r="V11" s="592">
        <v>1</v>
      </c>
      <c r="W11" s="590">
        <v>0</v>
      </c>
      <c r="X11" s="590">
        <v>1</v>
      </c>
      <c r="Y11" s="590">
        <v>2</v>
      </c>
      <c r="Z11" s="591">
        <v>1</v>
      </c>
    </row>
    <row r="12" spans="2:26" s="230" customFormat="1" ht="30" customHeight="1">
      <c r="B12" s="928"/>
      <c r="C12" s="792" t="s">
        <v>340</v>
      </c>
      <c r="D12" s="917"/>
      <c r="E12" s="504">
        <f t="shared" si="0"/>
        <v>1</v>
      </c>
      <c r="F12" s="592">
        <v>0</v>
      </c>
      <c r="G12" s="590">
        <v>0</v>
      </c>
      <c r="H12" s="590">
        <v>0</v>
      </c>
      <c r="I12" s="590">
        <v>1</v>
      </c>
      <c r="J12" s="590">
        <v>0</v>
      </c>
      <c r="K12" s="591">
        <v>0</v>
      </c>
      <c r="L12" s="592">
        <v>0</v>
      </c>
      <c r="M12" s="590">
        <v>0</v>
      </c>
      <c r="N12" s="590">
        <v>0</v>
      </c>
      <c r="O12" s="590">
        <v>0</v>
      </c>
      <c r="P12" s="590">
        <v>0</v>
      </c>
      <c r="Q12" s="590">
        <v>0</v>
      </c>
      <c r="R12" s="590">
        <v>0</v>
      </c>
      <c r="S12" s="590">
        <v>1</v>
      </c>
      <c r="T12" s="590">
        <v>0</v>
      </c>
      <c r="U12" s="591">
        <v>0</v>
      </c>
      <c r="V12" s="592">
        <v>0</v>
      </c>
      <c r="W12" s="590">
        <v>0</v>
      </c>
      <c r="X12" s="590">
        <v>0</v>
      </c>
      <c r="Y12" s="590">
        <v>1</v>
      </c>
      <c r="Z12" s="591">
        <v>0</v>
      </c>
    </row>
    <row r="13" spans="2:26" s="230" customFormat="1" ht="30" customHeight="1">
      <c r="B13" s="928"/>
      <c r="C13" s="246"/>
      <c r="D13" s="502" t="s">
        <v>341</v>
      </c>
      <c r="E13" s="504">
        <f t="shared" si="0"/>
        <v>1</v>
      </c>
      <c r="F13" s="592">
        <v>0</v>
      </c>
      <c r="G13" s="590">
        <v>0</v>
      </c>
      <c r="H13" s="590">
        <v>0</v>
      </c>
      <c r="I13" s="590">
        <v>1</v>
      </c>
      <c r="J13" s="590">
        <v>0</v>
      </c>
      <c r="K13" s="591">
        <v>0</v>
      </c>
      <c r="L13" s="592">
        <v>0</v>
      </c>
      <c r="M13" s="590">
        <v>0</v>
      </c>
      <c r="N13" s="590">
        <v>0</v>
      </c>
      <c r="O13" s="590">
        <v>0</v>
      </c>
      <c r="P13" s="590">
        <v>0</v>
      </c>
      <c r="Q13" s="590">
        <v>0</v>
      </c>
      <c r="R13" s="590">
        <v>0</v>
      </c>
      <c r="S13" s="590">
        <v>1</v>
      </c>
      <c r="T13" s="590">
        <v>0</v>
      </c>
      <c r="U13" s="591">
        <v>0</v>
      </c>
      <c r="V13" s="592">
        <v>0</v>
      </c>
      <c r="W13" s="590">
        <v>0</v>
      </c>
      <c r="X13" s="590">
        <v>0</v>
      </c>
      <c r="Y13" s="590">
        <v>1</v>
      </c>
      <c r="Z13" s="591">
        <v>0</v>
      </c>
    </row>
    <row r="14" spans="2:26" s="230" customFormat="1" ht="30" customHeight="1">
      <c r="B14" s="928"/>
      <c r="C14" s="916" t="s">
        <v>342</v>
      </c>
      <c r="D14" s="917"/>
      <c r="E14" s="504">
        <f t="shared" si="0"/>
        <v>2</v>
      </c>
      <c r="F14" s="592">
        <v>1</v>
      </c>
      <c r="G14" s="590">
        <v>0</v>
      </c>
      <c r="H14" s="593">
        <v>0</v>
      </c>
      <c r="I14" s="593">
        <v>0</v>
      </c>
      <c r="J14" s="593">
        <v>0</v>
      </c>
      <c r="K14" s="594">
        <v>1</v>
      </c>
      <c r="L14" s="595">
        <v>0</v>
      </c>
      <c r="M14" s="593">
        <v>1</v>
      </c>
      <c r="N14" s="593">
        <v>0</v>
      </c>
      <c r="O14" s="590">
        <v>0</v>
      </c>
      <c r="P14" s="590">
        <v>0</v>
      </c>
      <c r="Q14" s="593">
        <v>0</v>
      </c>
      <c r="R14" s="593">
        <v>1</v>
      </c>
      <c r="S14" s="593">
        <v>0</v>
      </c>
      <c r="T14" s="593">
        <v>0</v>
      </c>
      <c r="U14" s="594">
        <v>0</v>
      </c>
      <c r="V14" s="595">
        <v>1</v>
      </c>
      <c r="W14" s="593">
        <v>0</v>
      </c>
      <c r="X14" s="593">
        <v>0</v>
      </c>
      <c r="Y14" s="593">
        <v>1</v>
      </c>
      <c r="Z14" s="594">
        <v>0</v>
      </c>
    </row>
    <row r="15" spans="2:26" s="230" customFormat="1" ht="30" customHeight="1">
      <c r="B15" s="928"/>
      <c r="C15" s="724" t="s">
        <v>343</v>
      </c>
      <c r="D15" s="901"/>
      <c r="E15" s="505">
        <f t="shared" si="0"/>
        <v>5</v>
      </c>
      <c r="F15" s="592">
        <v>4</v>
      </c>
      <c r="G15" s="590">
        <v>4</v>
      </c>
      <c r="H15" s="590">
        <v>0</v>
      </c>
      <c r="I15" s="590">
        <v>0</v>
      </c>
      <c r="J15" s="590">
        <v>0</v>
      </c>
      <c r="K15" s="591">
        <v>1</v>
      </c>
      <c r="L15" s="592">
        <v>1</v>
      </c>
      <c r="M15" s="590">
        <v>1</v>
      </c>
      <c r="N15" s="590">
        <v>0</v>
      </c>
      <c r="O15" s="590">
        <v>0</v>
      </c>
      <c r="P15" s="590">
        <v>0</v>
      </c>
      <c r="Q15" s="590">
        <v>0</v>
      </c>
      <c r="R15" s="590">
        <v>0</v>
      </c>
      <c r="S15" s="590">
        <v>0</v>
      </c>
      <c r="T15" s="590">
        <v>0</v>
      </c>
      <c r="U15" s="591">
        <v>3</v>
      </c>
      <c r="V15" s="592">
        <v>2</v>
      </c>
      <c r="W15" s="590">
        <v>0</v>
      </c>
      <c r="X15" s="590">
        <v>0</v>
      </c>
      <c r="Y15" s="590">
        <v>0</v>
      </c>
      <c r="Z15" s="591">
        <v>3</v>
      </c>
    </row>
    <row r="16" spans="2:26" s="230" customFormat="1" ht="30" customHeight="1" thickBot="1">
      <c r="B16" s="929"/>
      <c r="C16" s="920" t="s">
        <v>78</v>
      </c>
      <c r="D16" s="921"/>
      <c r="E16" s="506">
        <f t="shared" si="0"/>
        <v>1</v>
      </c>
      <c r="F16" s="598">
        <v>1</v>
      </c>
      <c r="G16" s="599">
        <v>1</v>
      </c>
      <c r="H16" s="596">
        <v>0</v>
      </c>
      <c r="I16" s="596">
        <v>0</v>
      </c>
      <c r="J16" s="596">
        <v>0</v>
      </c>
      <c r="K16" s="597">
        <v>0</v>
      </c>
      <c r="L16" s="598">
        <v>0</v>
      </c>
      <c r="M16" s="596">
        <v>0</v>
      </c>
      <c r="N16" s="596">
        <v>0</v>
      </c>
      <c r="O16" s="599">
        <v>0</v>
      </c>
      <c r="P16" s="599">
        <v>0</v>
      </c>
      <c r="Q16" s="599">
        <v>0</v>
      </c>
      <c r="R16" s="599">
        <v>1</v>
      </c>
      <c r="S16" s="599">
        <v>0</v>
      </c>
      <c r="T16" s="599">
        <v>0</v>
      </c>
      <c r="U16" s="600">
        <v>0</v>
      </c>
      <c r="V16" s="598">
        <v>0</v>
      </c>
      <c r="W16" s="596">
        <v>0</v>
      </c>
      <c r="X16" s="596">
        <v>0</v>
      </c>
      <c r="Y16" s="596">
        <v>1</v>
      </c>
      <c r="Z16" s="597">
        <v>0</v>
      </c>
    </row>
    <row r="17" spans="2:26" s="191" customFormat="1" ht="30" customHeight="1" thickBot="1" thickTop="1">
      <c r="B17" s="922" t="s">
        <v>136</v>
      </c>
      <c r="C17" s="923"/>
      <c r="D17" s="923"/>
      <c r="E17" s="507">
        <f aca="true" t="shared" si="1" ref="E17:K17">SUM(E6:E16)-E13</f>
        <v>16</v>
      </c>
      <c r="F17" s="248">
        <f t="shared" si="1"/>
        <v>12</v>
      </c>
      <c r="G17" s="249">
        <f t="shared" si="1"/>
        <v>11</v>
      </c>
      <c r="H17" s="249">
        <f t="shared" si="1"/>
        <v>0</v>
      </c>
      <c r="I17" s="249">
        <f t="shared" si="1"/>
        <v>2</v>
      </c>
      <c r="J17" s="249">
        <f t="shared" si="1"/>
        <v>0</v>
      </c>
      <c r="K17" s="247">
        <f t="shared" si="1"/>
        <v>2</v>
      </c>
      <c r="L17" s="250">
        <f>SUM(L6:L16)-L13</f>
        <v>1</v>
      </c>
      <c r="M17" s="249">
        <f aca="true" t="shared" si="2" ref="M17:U17">SUM(M6:M16)-M13</f>
        <v>4</v>
      </c>
      <c r="N17" s="249">
        <f t="shared" si="2"/>
        <v>1</v>
      </c>
      <c r="O17" s="499">
        <f t="shared" si="2"/>
        <v>0</v>
      </c>
      <c r="P17" s="497">
        <f t="shared" si="2"/>
        <v>0</v>
      </c>
      <c r="Q17" s="497">
        <f t="shared" si="2"/>
        <v>0</v>
      </c>
      <c r="R17" s="497">
        <f t="shared" si="2"/>
        <v>4</v>
      </c>
      <c r="S17" s="497">
        <f t="shared" si="2"/>
        <v>1</v>
      </c>
      <c r="T17" s="497">
        <f t="shared" si="2"/>
        <v>1</v>
      </c>
      <c r="U17" s="498">
        <f t="shared" si="2"/>
        <v>4</v>
      </c>
      <c r="V17" s="248">
        <f>SUM(V6:V16)-V13</f>
        <v>6</v>
      </c>
      <c r="W17" s="249">
        <f>SUM(W6:W16)-W13</f>
        <v>0</v>
      </c>
      <c r="X17" s="249">
        <f>SUM(X6:X16)-X13</f>
        <v>1</v>
      </c>
      <c r="Y17" s="249">
        <f>SUM(Y6:Y16)-Y13</f>
        <v>5</v>
      </c>
      <c r="Z17" s="247">
        <f>SUM(Z6:Z16)-Z13</f>
        <v>4</v>
      </c>
    </row>
    <row r="18" s="230" customFormat="1" ht="11.25"/>
    <row r="19" s="230" customFormat="1" ht="11.25"/>
    <row r="20" s="230" customFormat="1" ht="11.25"/>
    <row r="21" s="230" customFormat="1" ht="11.25"/>
    <row r="22" s="230" customFormat="1" ht="11.25"/>
  </sheetData>
  <mergeCells count="38">
    <mergeCell ref="C14:D14"/>
    <mergeCell ref="C16:D16"/>
    <mergeCell ref="B17:D17"/>
    <mergeCell ref="E3:E5"/>
    <mergeCell ref="B6:B16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J4:J5"/>
    <mergeCell ref="X4:X5"/>
    <mergeCell ref="Y4:Y5"/>
    <mergeCell ref="Z4:Z5"/>
    <mergeCell ref="T4:T5"/>
    <mergeCell ref="U4:U5"/>
    <mergeCell ref="V4:V5"/>
    <mergeCell ref="W4:W5"/>
    <mergeCell ref="C15:D15"/>
    <mergeCell ref="B1:Z1"/>
    <mergeCell ref="B3:D5"/>
    <mergeCell ref="F3:K3"/>
    <mergeCell ref="L3:U3"/>
    <mergeCell ref="V3:Z3"/>
    <mergeCell ref="M4:M5"/>
    <mergeCell ref="N4:N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D8" sqref="AD8"/>
    </sheetView>
  </sheetViews>
  <sheetFormatPr defaultColWidth="9.00390625" defaultRowHeight="13.5"/>
  <cols>
    <col min="1" max="1" width="11.125" style="66" customWidth="1"/>
    <col min="2" max="16" width="4.625" style="66" customWidth="1"/>
    <col min="17" max="17" width="5.125" style="66" customWidth="1"/>
    <col min="18" max="21" width="4.625" style="66" customWidth="1"/>
    <col min="22" max="25" width="4.25390625" style="66" customWidth="1"/>
    <col min="26" max="26" width="7.625" style="66" customWidth="1"/>
    <col min="27" max="27" width="5.75390625" style="66" customWidth="1"/>
    <col min="28" max="28" width="9.125" style="66" customWidth="1"/>
    <col min="29" max="29" width="7.625" style="66" customWidth="1"/>
    <col min="30" max="30" width="9.125" style="66" customWidth="1"/>
    <col min="31" max="31" width="5.125" style="66" customWidth="1"/>
    <col min="32" max="33" width="8.50390625" style="66" bestFit="1" customWidth="1"/>
    <col min="34" max="34" width="7.875" style="66" customWidth="1"/>
    <col min="35" max="35" width="7.00390625" style="66" customWidth="1"/>
    <col min="36" max="36" width="6.875" style="66" bestFit="1" customWidth="1"/>
    <col min="37" max="37" width="9.125" style="66" customWidth="1"/>
    <col min="38" max="38" width="7.625" style="66" customWidth="1"/>
    <col min="39" max="16384" width="9.00390625" style="66" customWidth="1"/>
  </cols>
  <sheetData>
    <row r="1" spans="21:22" ht="19.5" customHeight="1">
      <c r="U1" s="102" t="s">
        <v>700</v>
      </c>
      <c r="V1" s="103" t="s">
        <v>383</v>
      </c>
    </row>
    <row r="2" spans="32:38" ht="19.5" customHeight="1" thickBot="1">
      <c r="AF2" s="162"/>
      <c r="AG2" s="162"/>
      <c r="AH2" s="162"/>
      <c r="AI2" s="162"/>
      <c r="AJ2" s="162"/>
      <c r="AK2" s="162"/>
      <c r="AL2" s="191"/>
    </row>
    <row r="3" spans="1:38" ht="18" customHeight="1">
      <c r="A3" s="816"/>
      <c r="B3" s="932" t="s">
        <v>129</v>
      </c>
      <c r="C3" s="933"/>
      <c r="D3" s="933"/>
      <c r="E3" s="933"/>
      <c r="F3" s="933"/>
      <c r="G3" s="933"/>
      <c r="H3" s="934"/>
      <c r="I3" s="935" t="s">
        <v>130</v>
      </c>
      <c r="J3" s="933"/>
      <c r="K3" s="933"/>
      <c r="L3" s="899"/>
      <c r="M3" s="823" t="s">
        <v>274</v>
      </c>
      <c r="N3" s="936"/>
      <c r="O3" s="936"/>
      <c r="P3" s="937"/>
      <c r="Q3" s="957" t="s">
        <v>119</v>
      </c>
      <c r="R3" s="823" t="s">
        <v>132</v>
      </c>
      <c r="S3" s="936"/>
      <c r="T3" s="936"/>
      <c r="U3" s="937"/>
      <c r="V3" s="823" t="s">
        <v>133</v>
      </c>
      <c r="W3" s="936"/>
      <c r="X3" s="936"/>
      <c r="Y3" s="937"/>
      <c r="Z3" s="935" t="s">
        <v>134</v>
      </c>
      <c r="AA3" s="899"/>
      <c r="AB3" s="932" t="s">
        <v>9</v>
      </c>
      <c r="AC3" s="933"/>
      <c r="AD3" s="933"/>
      <c r="AE3" s="933"/>
      <c r="AF3" s="933"/>
      <c r="AG3" s="933"/>
      <c r="AH3" s="933"/>
      <c r="AI3" s="899"/>
      <c r="AJ3" s="899"/>
      <c r="AK3" s="934"/>
      <c r="AL3" s="948"/>
    </row>
    <row r="4" spans="1:38" ht="18" customHeight="1">
      <c r="A4" s="903"/>
      <c r="B4" s="951" t="s">
        <v>106</v>
      </c>
      <c r="C4" s="914" t="s">
        <v>107</v>
      </c>
      <c r="D4" s="914" t="s">
        <v>108</v>
      </c>
      <c r="E4" s="914" t="s">
        <v>109</v>
      </c>
      <c r="F4" s="914" t="s">
        <v>110</v>
      </c>
      <c r="G4" s="914" t="s">
        <v>111</v>
      </c>
      <c r="H4" s="953" t="s">
        <v>136</v>
      </c>
      <c r="I4" s="955" t="s">
        <v>114</v>
      </c>
      <c r="J4" s="782" t="s">
        <v>115</v>
      </c>
      <c r="K4" s="782" t="s">
        <v>137</v>
      </c>
      <c r="L4" s="938" t="s">
        <v>136</v>
      </c>
      <c r="M4" s="940" t="s">
        <v>138</v>
      </c>
      <c r="N4" s="782" t="s">
        <v>139</v>
      </c>
      <c r="O4" s="782" t="s">
        <v>140</v>
      </c>
      <c r="P4" s="942" t="s">
        <v>136</v>
      </c>
      <c r="Q4" s="958"/>
      <c r="R4" s="940" t="s">
        <v>141</v>
      </c>
      <c r="S4" s="782" t="s">
        <v>142</v>
      </c>
      <c r="T4" s="782" t="s">
        <v>111</v>
      </c>
      <c r="U4" s="942" t="s">
        <v>136</v>
      </c>
      <c r="V4" s="940" t="s">
        <v>141</v>
      </c>
      <c r="W4" s="782" t="s">
        <v>142</v>
      </c>
      <c r="X4" s="782" t="s">
        <v>111</v>
      </c>
      <c r="Y4" s="942" t="s">
        <v>136</v>
      </c>
      <c r="Z4" s="944" t="s">
        <v>143</v>
      </c>
      <c r="AA4" s="946" t="s">
        <v>144</v>
      </c>
      <c r="AB4" s="962" t="s">
        <v>145</v>
      </c>
      <c r="AC4" s="963"/>
      <c r="AD4" s="963"/>
      <c r="AE4" s="782" t="s">
        <v>146</v>
      </c>
      <c r="AF4" s="914" t="s">
        <v>147</v>
      </c>
      <c r="AG4" s="914" t="s">
        <v>148</v>
      </c>
      <c r="AH4" s="914" t="s">
        <v>149</v>
      </c>
      <c r="AI4" s="782" t="s">
        <v>150</v>
      </c>
      <c r="AJ4" s="782" t="s">
        <v>344</v>
      </c>
      <c r="AK4" s="953" t="s">
        <v>136</v>
      </c>
      <c r="AL4" s="949"/>
    </row>
    <row r="5" spans="1:38" ht="53.25" customHeight="1" thickBot="1">
      <c r="A5" s="818"/>
      <c r="B5" s="952"/>
      <c r="C5" s="915"/>
      <c r="D5" s="915"/>
      <c r="E5" s="915"/>
      <c r="F5" s="915"/>
      <c r="G5" s="915"/>
      <c r="H5" s="954"/>
      <c r="I5" s="956"/>
      <c r="J5" s="783"/>
      <c r="K5" s="783"/>
      <c r="L5" s="939"/>
      <c r="M5" s="941"/>
      <c r="N5" s="783"/>
      <c r="O5" s="783"/>
      <c r="P5" s="943"/>
      <c r="Q5" s="959"/>
      <c r="R5" s="941"/>
      <c r="S5" s="783"/>
      <c r="T5" s="783"/>
      <c r="U5" s="943"/>
      <c r="V5" s="941"/>
      <c r="W5" s="783"/>
      <c r="X5" s="783"/>
      <c r="Y5" s="943"/>
      <c r="Z5" s="945"/>
      <c r="AA5" s="947"/>
      <c r="AB5" s="251" t="s">
        <v>106</v>
      </c>
      <c r="AC5" s="93" t="s">
        <v>151</v>
      </c>
      <c r="AD5" s="93" t="s">
        <v>136</v>
      </c>
      <c r="AE5" s="783"/>
      <c r="AF5" s="915"/>
      <c r="AG5" s="915"/>
      <c r="AH5" s="915"/>
      <c r="AI5" s="783"/>
      <c r="AJ5" s="783"/>
      <c r="AK5" s="954"/>
      <c r="AL5" s="950"/>
    </row>
    <row r="6" spans="1:38" s="230" customFormat="1" ht="34.5" customHeight="1" thickBot="1">
      <c r="A6" s="252" t="s">
        <v>275</v>
      </c>
      <c r="B6" s="253">
        <f aca="true" t="shared" si="0" ref="B6:AK6">SUM(B7:B28)</f>
        <v>360</v>
      </c>
      <c r="C6" s="254">
        <f t="shared" si="0"/>
        <v>53</v>
      </c>
      <c r="D6" s="254">
        <f t="shared" si="0"/>
        <v>65</v>
      </c>
      <c r="E6" s="254">
        <f t="shared" si="0"/>
        <v>3</v>
      </c>
      <c r="F6" s="254">
        <f t="shared" si="0"/>
        <v>0</v>
      </c>
      <c r="G6" s="255">
        <f t="shared" si="0"/>
        <v>232</v>
      </c>
      <c r="H6" s="256">
        <f t="shared" si="0"/>
        <v>713</v>
      </c>
      <c r="I6" s="257">
        <f t="shared" si="0"/>
        <v>117</v>
      </c>
      <c r="J6" s="255">
        <f t="shared" si="0"/>
        <v>52</v>
      </c>
      <c r="K6" s="255">
        <f t="shared" si="0"/>
        <v>343</v>
      </c>
      <c r="L6" s="258">
        <f t="shared" si="0"/>
        <v>512</v>
      </c>
      <c r="M6" s="259">
        <f t="shared" si="0"/>
        <v>79</v>
      </c>
      <c r="N6" s="255">
        <f t="shared" si="0"/>
        <v>24</v>
      </c>
      <c r="O6" s="255">
        <f t="shared" si="0"/>
        <v>219</v>
      </c>
      <c r="P6" s="256">
        <f t="shared" si="0"/>
        <v>322</v>
      </c>
      <c r="Q6" s="260">
        <f t="shared" si="0"/>
        <v>819</v>
      </c>
      <c r="R6" s="259">
        <f t="shared" si="0"/>
        <v>0</v>
      </c>
      <c r="S6" s="255">
        <f t="shared" si="0"/>
        <v>0</v>
      </c>
      <c r="T6" s="255">
        <f t="shared" si="0"/>
        <v>16</v>
      </c>
      <c r="U6" s="256">
        <f t="shared" si="0"/>
        <v>16</v>
      </c>
      <c r="V6" s="259">
        <f t="shared" si="0"/>
        <v>1</v>
      </c>
      <c r="W6" s="255">
        <f t="shared" si="0"/>
        <v>2</v>
      </c>
      <c r="X6" s="255">
        <f t="shared" si="0"/>
        <v>90</v>
      </c>
      <c r="Y6" s="256">
        <f t="shared" si="0"/>
        <v>93</v>
      </c>
      <c r="Z6" s="257">
        <f t="shared" si="0"/>
        <v>19713</v>
      </c>
      <c r="AA6" s="258">
        <f t="shared" si="0"/>
        <v>664</v>
      </c>
      <c r="AB6" s="259">
        <f t="shared" si="0"/>
        <v>1050688</v>
      </c>
      <c r="AC6" s="255">
        <f t="shared" si="0"/>
        <v>611864</v>
      </c>
      <c r="AD6" s="255">
        <f t="shared" si="0"/>
        <v>1662552</v>
      </c>
      <c r="AE6" s="255">
        <f t="shared" si="0"/>
        <v>1529</v>
      </c>
      <c r="AF6" s="255">
        <f t="shared" si="0"/>
        <v>69115</v>
      </c>
      <c r="AG6" s="255">
        <f t="shared" si="0"/>
        <v>400</v>
      </c>
      <c r="AH6" s="255">
        <f t="shared" si="0"/>
        <v>0</v>
      </c>
      <c r="AI6" s="255">
        <f t="shared" si="0"/>
        <v>11561</v>
      </c>
      <c r="AJ6" s="255">
        <f t="shared" si="0"/>
        <v>1</v>
      </c>
      <c r="AK6" s="256">
        <f t="shared" si="0"/>
        <v>1745158</v>
      </c>
      <c r="AL6" s="261" t="s">
        <v>275</v>
      </c>
    </row>
    <row r="7" spans="1:38" ht="34.5" customHeight="1" thickTop="1">
      <c r="A7" s="262" t="s">
        <v>79</v>
      </c>
      <c r="B7" s="558">
        <v>68</v>
      </c>
      <c r="C7" s="556">
        <v>6</v>
      </c>
      <c r="D7" s="556">
        <v>11</v>
      </c>
      <c r="E7" s="556">
        <v>0</v>
      </c>
      <c r="F7" s="556">
        <v>0</v>
      </c>
      <c r="G7" s="556">
        <v>35</v>
      </c>
      <c r="H7" s="263">
        <f>SUM(B7:G7)</f>
        <v>120</v>
      </c>
      <c r="I7" s="557">
        <v>10</v>
      </c>
      <c r="J7" s="556">
        <v>8</v>
      </c>
      <c r="K7" s="556">
        <v>70</v>
      </c>
      <c r="L7" s="264">
        <f aca="true" t="shared" si="1" ref="L7:L24">SUM(I7:K7)</f>
        <v>88</v>
      </c>
      <c r="M7" s="558">
        <v>7</v>
      </c>
      <c r="N7" s="556">
        <v>3</v>
      </c>
      <c r="O7" s="556">
        <v>62</v>
      </c>
      <c r="P7" s="263">
        <f>SUM(M7:O7)</f>
        <v>72</v>
      </c>
      <c r="Q7" s="559">
        <v>179</v>
      </c>
      <c r="R7" s="558">
        <v>0</v>
      </c>
      <c r="S7" s="556">
        <v>0</v>
      </c>
      <c r="T7" s="556">
        <v>3</v>
      </c>
      <c r="U7" s="263">
        <f>SUM(R7:T7)</f>
        <v>3</v>
      </c>
      <c r="V7" s="558">
        <v>0</v>
      </c>
      <c r="W7" s="556">
        <v>1</v>
      </c>
      <c r="X7" s="556">
        <v>9</v>
      </c>
      <c r="Y7" s="263">
        <f>SUM(V7:X7)</f>
        <v>10</v>
      </c>
      <c r="Z7" s="557">
        <v>5906</v>
      </c>
      <c r="AA7" s="560">
        <v>33</v>
      </c>
      <c r="AB7" s="558">
        <v>482515</v>
      </c>
      <c r="AC7" s="556">
        <v>378266</v>
      </c>
      <c r="AD7" s="265">
        <f>SUM(AB7:AC7)</f>
        <v>860781</v>
      </c>
      <c r="AE7" s="556">
        <v>25</v>
      </c>
      <c r="AF7" s="556">
        <v>9293</v>
      </c>
      <c r="AG7" s="556">
        <v>0</v>
      </c>
      <c r="AH7" s="556">
        <v>0</v>
      </c>
      <c r="AI7" s="556">
        <v>738</v>
      </c>
      <c r="AJ7" s="560">
        <v>0</v>
      </c>
      <c r="AK7" s="263">
        <f>SUM(AD7:AJ7)</f>
        <v>870837</v>
      </c>
      <c r="AL7" s="262" t="s">
        <v>79</v>
      </c>
    </row>
    <row r="8" spans="1:38" ht="34.5" customHeight="1">
      <c r="A8" s="266" t="s">
        <v>80</v>
      </c>
      <c r="B8" s="563">
        <v>43</v>
      </c>
      <c r="C8" s="561">
        <v>4</v>
      </c>
      <c r="D8" s="561">
        <v>5</v>
      </c>
      <c r="E8" s="561">
        <v>0</v>
      </c>
      <c r="F8" s="561">
        <v>0</v>
      </c>
      <c r="G8" s="561">
        <v>36</v>
      </c>
      <c r="H8" s="267">
        <f aca="true" t="shared" si="2" ref="H8:H28">SUM(B8:G8)</f>
        <v>88</v>
      </c>
      <c r="I8" s="562">
        <v>15</v>
      </c>
      <c r="J8" s="561">
        <v>12</v>
      </c>
      <c r="K8" s="561">
        <v>49</v>
      </c>
      <c r="L8" s="268">
        <f t="shared" si="1"/>
        <v>76</v>
      </c>
      <c r="M8" s="563">
        <v>13</v>
      </c>
      <c r="N8" s="561">
        <v>2</v>
      </c>
      <c r="O8" s="561">
        <v>25</v>
      </c>
      <c r="P8" s="267">
        <f aca="true" t="shared" si="3" ref="P8:P28">SUM(M8:O8)</f>
        <v>40</v>
      </c>
      <c r="Q8" s="564">
        <v>100</v>
      </c>
      <c r="R8" s="563">
        <v>0</v>
      </c>
      <c r="S8" s="561">
        <v>0</v>
      </c>
      <c r="T8" s="561">
        <v>2</v>
      </c>
      <c r="U8" s="267">
        <f aca="true" t="shared" si="4" ref="U8:U28">SUM(R8:T8)</f>
        <v>2</v>
      </c>
      <c r="V8" s="563">
        <v>0</v>
      </c>
      <c r="W8" s="561">
        <v>0</v>
      </c>
      <c r="X8" s="561">
        <v>14</v>
      </c>
      <c r="Y8" s="267">
        <f aca="true" t="shared" si="5" ref="Y8:Y28">SUM(V8:X8)</f>
        <v>14</v>
      </c>
      <c r="Z8" s="562">
        <v>1666</v>
      </c>
      <c r="AA8" s="565">
        <v>14</v>
      </c>
      <c r="AB8" s="563">
        <v>70940</v>
      </c>
      <c r="AC8" s="561">
        <v>28274</v>
      </c>
      <c r="AD8" s="269">
        <f aca="true" t="shared" si="6" ref="AD8:AD28">SUM(AB8:AC8)</f>
        <v>99214</v>
      </c>
      <c r="AE8" s="561">
        <v>0</v>
      </c>
      <c r="AF8" s="561">
        <v>19146</v>
      </c>
      <c r="AG8" s="561">
        <v>0</v>
      </c>
      <c r="AH8" s="561">
        <v>0</v>
      </c>
      <c r="AI8" s="561">
        <v>1467</v>
      </c>
      <c r="AJ8" s="565">
        <v>0</v>
      </c>
      <c r="AK8" s="267">
        <f aca="true" t="shared" si="7" ref="AK8:AK28">SUM(AD8:AJ8)</f>
        <v>119827</v>
      </c>
      <c r="AL8" s="266" t="s">
        <v>80</v>
      </c>
    </row>
    <row r="9" spans="1:38" ht="34.5" customHeight="1">
      <c r="A9" s="266" t="s">
        <v>81</v>
      </c>
      <c r="B9" s="563">
        <v>36</v>
      </c>
      <c r="C9" s="561">
        <v>8</v>
      </c>
      <c r="D9" s="561">
        <v>10</v>
      </c>
      <c r="E9" s="561">
        <v>0</v>
      </c>
      <c r="F9" s="561">
        <v>0</v>
      </c>
      <c r="G9" s="561">
        <v>20</v>
      </c>
      <c r="H9" s="267">
        <f t="shared" si="2"/>
        <v>74</v>
      </c>
      <c r="I9" s="562">
        <v>7</v>
      </c>
      <c r="J9" s="561">
        <v>4</v>
      </c>
      <c r="K9" s="561">
        <v>35</v>
      </c>
      <c r="L9" s="268">
        <f t="shared" si="1"/>
        <v>46</v>
      </c>
      <c r="M9" s="563">
        <v>3</v>
      </c>
      <c r="N9" s="561">
        <v>1</v>
      </c>
      <c r="O9" s="561">
        <v>29</v>
      </c>
      <c r="P9" s="267">
        <f t="shared" si="3"/>
        <v>33</v>
      </c>
      <c r="Q9" s="564">
        <v>83</v>
      </c>
      <c r="R9" s="563">
        <v>0</v>
      </c>
      <c r="S9" s="561">
        <v>0</v>
      </c>
      <c r="T9" s="561">
        <v>3</v>
      </c>
      <c r="U9" s="267">
        <f t="shared" si="4"/>
        <v>3</v>
      </c>
      <c r="V9" s="563">
        <v>0</v>
      </c>
      <c r="W9" s="561">
        <v>0</v>
      </c>
      <c r="X9" s="561">
        <v>11</v>
      </c>
      <c r="Y9" s="267">
        <f t="shared" si="5"/>
        <v>11</v>
      </c>
      <c r="Z9" s="562">
        <v>863</v>
      </c>
      <c r="AA9" s="565">
        <v>107</v>
      </c>
      <c r="AB9" s="563">
        <v>43972</v>
      </c>
      <c r="AC9" s="561">
        <v>13227</v>
      </c>
      <c r="AD9" s="269">
        <f t="shared" si="6"/>
        <v>57199</v>
      </c>
      <c r="AE9" s="561">
        <v>0</v>
      </c>
      <c r="AF9" s="561">
        <v>5196</v>
      </c>
      <c r="AG9" s="561">
        <v>0</v>
      </c>
      <c r="AH9" s="561">
        <v>0</v>
      </c>
      <c r="AI9" s="561">
        <v>127</v>
      </c>
      <c r="AJ9" s="565">
        <v>0</v>
      </c>
      <c r="AK9" s="267">
        <f t="shared" si="7"/>
        <v>62522</v>
      </c>
      <c r="AL9" s="266" t="s">
        <v>81</v>
      </c>
    </row>
    <row r="10" spans="1:38" ht="34.5" customHeight="1">
      <c r="A10" s="266" t="s">
        <v>82</v>
      </c>
      <c r="B10" s="563">
        <v>17</v>
      </c>
      <c r="C10" s="561">
        <v>6</v>
      </c>
      <c r="D10" s="561">
        <v>1</v>
      </c>
      <c r="E10" s="561">
        <v>1</v>
      </c>
      <c r="F10" s="561">
        <v>0</v>
      </c>
      <c r="G10" s="561">
        <v>8</v>
      </c>
      <c r="H10" s="267">
        <f t="shared" si="2"/>
        <v>33</v>
      </c>
      <c r="I10" s="562">
        <v>11</v>
      </c>
      <c r="J10" s="561">
        <v>0</v>
      </c>
      <c r="K10" s="561">
        <v>16</v>
      </c>
      <c r="L10" s="268">
        <f t="shared" si="1"/>
        <v>27</v>
      </c>
      <c r="M10" s="563">
        <v>7</v>
      </c>
      <c r="N10" s="561">
        <v>0</v>
      </c>
      <c r="O10" s="561">
        <v>11</v>
      </c>
      <c r="P10" s="267">
        <f t="shared" si="3"/>
        <v>18</v>
      </c>
      <c r="Q10" s="564">
        <v>45</v>
      </c>
      <c r="R10" s="563">
        <v>0</v>
      </c>
      <c r="S10" s="561">
        <v>0</v>
      </c>
      <c r="T10" s="561">
        <v>0</v>
      </c>
      <c r="U10" s="267">
        <f t="shared" si="4"/>
        <v>0</v>
      </c>
      <c r="V10" s="563">
        <v>0</v>
      </c>
      <c r="W10" s="561">
        <v>0</v>
      </c>
      <c r="X10" s="561">
        <v>5</v>
      </c>
      <c r="Y10" s="267">
        <f t="shared" si="5"/>
        <v>5</v>
      </c>
      <c r="Z10" s="562">
        <v>1920</v>
      </c>
      <c r="AA10" s="565">
        <v>95</v>
      </c>
      <c r="AB10" s="563">
        <v>74804</v>
      </c>
      <c r="AC10" s="561">
        <v>13316</v>
      </c>
      <c r="AD10" s="269">
        <f t="shared" si="6"/>
        <v>88120</v>
      </c>
      <c r="AE10" s="561">
        <v>310</v>
      </c>
      <c r="AF10" s="561">
        <v>0</v>
      </c>
      <c r="AG10" s="561">
        <v>280</v>
      </c>
      <c r="AH10" s="561">
        <v>0</v>
      </c>
      <c r="AI10" s="561">
        <v>0</v>
      </c>
      <c r="AJ10" s="565">
        <v>0</v>
      </c>
      <c r="AK10" s="267">
        <f t="shared" si="7"/>
        <v>88710</v>
      </c>
      <c r="AL10" s="266" t="s">
        <v>82</v>
      </c>
    </row>
    <row r="11" spans="1:38" ht="34.5" customHeight="1">
      <c r="A11" s="266" t="s">
        <v>83</v>
      </c>
      <c r="B11" s="563">
        <v>24</v>
      </c>
      <c r="C11" s="561">
        <v>4</v>
      </c>
      <c r="D11" s="561">
        <v>7</v>
      </c>
      <c r="E11" s="561">
        <v>0</v>
      </c>
      <c r="F11" s="561">
        <v>0</v>
      </c>
      <c r="G11" s="561">
        <v>22</v>
      </c>
      <c r="H11" s="267">
        <f t="shared" si="2"/>
        <v>57</v>
      </c>
      <c r="I11" s="562">
        <v>10</v>
      </c>
      <c r="J11" s="561">
        <v>1</v>
      </c>
      <c r="K11" s="561">
        <v>23</v>
      </c>
      <c r="L11" s="268">
        <f t="shared" si="1"/>
        <v>34</v>
      </c>
      <c r="M11" s="563">
        <v>7</v>
      </c>
      <c r="N11" s="561">
        <v>0</v>
      </c>
      <c r="O11" s="561">
        <v>17</v>
      </c>
      <c r="P11" s="267">
        <f t="shared" si="3"/>
        <v>24</v>
      </c>
      <c r="Q11" s="564">
        <v>49</v>
      </c>
      <c r="R11" s="563">
        <v>0</v>
      </c>
      <c r="S11" s="561">
        <v>0</v>
      </c>
      <c r="T11" s="561">
        <v>2</v>
      </c>
      <c r="U11" s="267">
        <f t="shared" si="4"/>
        <v>2</v>
      </c>
      <c r="V11" s="563">
        <v>0</v>
      </c>
      <c r="W11" s="561">
        <v>0</v>
      </c>
      <c r="X11" s="561">
        <v>7</v>
      </c>
      <c r="Y11" s="267">
        <f t="shared" si="5"/>
        <v>7</v>
      </c>
      <c r="Z11" s="562">
        <v>1352</v>
      </c>
      <c r="AA11" s="565">
        <v>82</v>
      </c>
      <c r="AB11" s="563">
        <v>62374</v>
      </c>
      <c r="AC11" s="561">
        <v>19227</v>
      </c>
      <c r="AD11" s="269">
        <f t="shared" si="6"/>
        <v>81601</v>
      </c>
      <c r="AE11" s="561">
        <v>826</v>
      </c>
      <c r="AF11" s="561">
        <v>3158</v>
      </c>
      <c r="AG11" s="561">
        <v>0</v>
      </c>
      <c r="AH11" s="561">
        <v>0</v>
      </c>
      <c r="AI11" s="561">
        <v>52</v>
      </c>
      <c r="AJ11" s="565">
        <v>1</v>
      </c>
      <c r="AK11" s="267">
        <f t="shared" si="7"/>
        <v>85638</v>
      </c>
      <c r="AL11" s="266" t="s">
        <v>83</v>
      </c>
    </row>
    <row r="12" spans="1:38" ht="34.5" customHeight="1">
      <c r="A12" s="266" t="s">
        <v>84</v>
      </c>
      <c r="B12" s="563">
        <v>9</v>
      </c>
      <c r="C12" s="561">
        <v>0</v>
      </c>
      <c r="D12" s="561">
        <v>1</v>
      </c>
      <c r="E12" s="561">
        <v>1</v>
      </c>
      <c r="F12" s="561">
        <v>0</v>
      </c>
      <c r="G12" s="561">
        <v>6</v>
      </c>
      <c r="H12" s="267">
        <f t="shared" si="2"/>
        <v>17</v>
      </c>
      <c r="I12" s="562">
        <v>1</v>
      </c>
      <c r="J12" s="561">
        <v>2</v>
      </c>
      <c r="K12" s="561">
        <v>7</v>
      </c>
      <c r="L12" s="268">
        <f t="shared" si="1"/>
        <v>10</v>
      </c>
      <c r="M12" s="563">
        <v>0</v>
      </c>
      <c r="N12" s="561">
        <v>2</v>
      </c>
      <c r="O12" s="561">
        <v>3</v>
      </c>
      <c r="P12" s="267">
        <f t="shared" si="3"/>
        <v>5</v>
      </c>
      <c r="Q12" s="564">
        <v>19</v>
      </c>
      <c r="R12" s="563">
        <v>0</v>
      </c>
      <c r="S12" s="561">
        <v>0</v>
      </c>
      <c r="T12" s="561">
        <v>0</v>
      </c>
      <c r="U12" s="267">
        <f t="shared" si="4"/>
        <v>0</v>
      </c>
      <c r="V12" s="563">
        <v>0</v>
      </c>
      <c r="W12" s="561">
        <v>0</v>
      </c>
      <c r="X12" s="561">
        <v>2</v>
      </c>
      <c r="Y12" s="267">
        <f t="shared" si="5"/>
        <v>2</v>
      </c>
      <c r="Z12" s="562">
        <v>276</v>
      </c>
      <c r="AA12" s="565">
        <v>2</v>
      </c>
      <c r="AB12" s="563">
        <v>11286</v>
      </c>
      <c r="AC12" s="561">
        <v>4518</v>
      </c>
      <c r="AD12" s="269">
        <f t="shared" si="6"/>
        <v>15804</v>
      </c>
      <c r="AE12" s="561">
        <v>0</v>
      </c>
      <c r="AF12" s="561">
        <v>64</v>
      </c>
      <c r="AG12" s="561">
        <v>60</v>
      </c>
      <c r="AH12" s="561">
        <v>0</v>
      </c>
      <c r="AI12" s="561">
        <v>3</v>
      </c>
      <c r="AJ12" s="565">
        <v>0</v>
      </c>
      <c r="AK12" s="267">
        <f t="shared" si="7"/>
        <v>15931</v>
      </c>
      <c r="AL12" s="266" t="s">
        <v>84</v>
      </c>
    </row>
    <row r="13" spans="1:38" ht="34.5" customHeight="1">
      <c r="A13" s="266" t="s">
        <v>85</v>
      </c>
      <c r="B13" s="563">
        <v>36</v>
      </c>
      <c r="C13" s="561">
        <v>9</v>
      </c>
      <c r="D13" s="561">
        <v>8</v>
      </c>
      <c r="E13" s="561">
        <v>0</v>
      </c>
      <c r="F13" s="561">
        <v>0</v>
      </c>
      <c r="G13" s="561">
        <v>22</v>
      </c>
      <c r="H13" s="267">
        <f t="shared" si="2"/>
        <v>75</v>
      </c>
      <c r="I13" s="562">
        <v>9</v>
      </c>
      <c r="J13" s="561">
        <v>4</v>
      </c>
      <c r="K13" s="561">
        <v>32</v>
      </c>
      <c r="L13" s="268">
        <f t="shared" si="1"/>
        <v>45</v>
      </c>
      <c r="M13" s="563">
        <v>7</v>
      </c>
      <c r="N13" s="561">
        <v>3</v>
      </c>
      <c r="O13" s="561">
        <v>17</v>
      </c>
      <c r="P13" s="267">
        <f t="shared" si="3"/>
        <v>27</v>
      </c>
      <c r="Q13" s="564">
        <v>70</v>
      </c>
      <c r="R13" s="563">
        <v>0</v>
      </c>
      <c r="S13" s="561">
        <v>0</v>
      </c>
      <c r="T13" s="561">
        <v>1</v>
      </c>
      <c r="U13" s="267">
        <f t="shared" si="4"/>
        <v>1</v>
      </c>
      <c r="V13" s="563">
        <v>0</v>
      </c>
      <c r="W13" s="561">
        <v>1</v>
      </c>
      <c r="X13" s="561">
        <v>11</v>
      </c>
      <c r="Y13" s="267">
        <f t="shared" si="5"/>
        <v>12</v>
      </c>
      <c r="Z13" s="562">
        <v>803</v>
      </c>
      <c r="AA13" s="565">
        <v>225</v>
      </c>
      <c r="AB13" s="563">
        <v>21142</v>
      </c>
      <c r="AC13" s="561">
        <v>8567</v>
      </c>
      <c r="AD13" s="269">
        <f t="shared" si="6"/>
        <v>29709</v>
      </c>
      <c r="AE13" s="561">
        <v>133</v>
      </c>
      <c r="AF13" s="561">
        <v>3082</v>
      </c>
      <c r="AG13" s="561">
        <v>0</v>
      </c>
      <c r="AH13" s="561">
        <v>0</v>
      </c>
      <c r="AI13" s="561">
        <v>2948</v>
      </c>
      <c r="AJ13" s="565">
        <v>0</v>
      </c>
      <c r="AK13" s="267">
        <f t="shared" si="7"/>
        <v>35872</v>
      </c>
      <c r="AL13" s="266" t="s">
        <v>85</v>
      </c>
    </row>
    <row r="14" spans="1:38" ht="34.5" customHeight="1">
      <c r="A14" s="266" t="s">
        <v>86</v>
      </c>
      <c r="B14" s="637">
        <v>14</v>
      </c>
      <c r="C14" s="638">
        <v>1</v>
      </c>
      <c r="D14" s="638">
        <v>2</v>
      </c>
      <c r="E14" s="638">
        <v>0</v>
      </c>
      <c r="F14" s="638">
        <v>0</v>
      </c>
      <c r="G14" s="566">
        <v>13</v>
      </c>
      <c r="H14" s="267">
        <f t="shared" si="2"/>
        <v>30</v>
      </c>
      <c r="I14" s="567">
        <v>3</v>
      </c>
      <c r="J14" s="566">
        <v>3</v>
      </c>
      <c r="K14" s="566">
        <v>13</v>
      </c>
      <c r="L14" s="268">
        <f t="shared" si="1"/>
        <v>19</v>
      </c>
      <c r="M14" s="568">
        <v>1</v>
      </c>
      <c r="N14" s="566">
        <v>1</v>
      </c>
      <c r="O14" s="566">
        <v>6</v>
      </c>
      <c r="P14" s="267">
        <f t="shared" si="3"/>
        <v>8</v>
      </c>
      <c r="Q14" s="569">
        <v>27</v>
      </c>
      <c r="R14" s="568">
        <v>0</v>
      </c>
      <c r="S14" s="566">
        <v>0</v>
      </c>
      <c r="T14" s="566">
        <v>0</v>
      </c>
      <c r="U14" s="267">
        <f t="shared" si="4"/>
        <v>0</v>
      </c>
      <c r="V14" s="568">
        <v>0</v>
      </c>
      <c r="W14" s="566">
        <v>0</v>
      </c>
      <c r="X14" s="566">
        <v>1</v>
      </c>
      <c r="Y14" s="267">
        <f t="shared" si="5"/>
        <v>1</v>
      </c>
      <c r="Z14" s="567">
        <v>556</v>
      </c>
      <c r="AA14" s="570">
        <v>1</v>
      </c>
      <c r="AB14" s="568">
        <v>33988</v>
      </c>
      <c r="AC14" s="566">
        <v>14981</v>
      </c>
      <c r="AD14" s="269">
        <f t="shared" si="6"/>
        <v>48969</v>
      </c>
      <c r="AE14" s="566">
        <v>0</v>
      </c>
      <c r="AF14" s="566">
        <v>54</v>
      </c>
      <c r="AG14" s="566">
        <v>0</v>
      </c>
      <c r="AH14" s="566">
        <v>0</v>
      </c>
      <c r="AI14" s="566">
        <v>730</v>
      </c>
      <c r="AJ14" s="570">
        <v>0</v>
      </c>
      <c r="AK14" s="267">
        <f t="shared" si="7"/>
        <v>49753</v>
      </c>
      <c r="AL14" s="266" t="s">
        <v>86</v>
      </c>
    </row>
    <row r="15" spans="1:38" ht="34.5" customHeight="1">
      <c r="A15" s="266" t="s">
        <v>87</v>
      </c>
      <c r="B15" s="563">
        <v>8</v>
      </c>
      <c r="C15" s="561">
        <v>5</v>
      </c>
      <c r="D15" s="561">
        <v>0</v>
      </c>
      <c r="E15" s="561">
        <v>0</v>
      </c>
      <c r="F15" s="561">
        <v>0</v>
      </c>
      <c r="G15" s="561">
        <v>2</v>
      </c>
      <c r="H15" s="267">
        <f t="shared" si="2"/>
        <v>15</v>
      </c>
      <c r="I15" s="562">
        <v>5</v>
      </c>
      <c r="J15" s="561">
        <v>0</v>
      </c>
      <c r="K15" s="561">
        <v>6</v>
      </c>
      <c r="L15" s="268">
        <f t="shared" si="1"/>
        <v>11</v>
      </c>
      <c r="M15" s="563">
        <v>1</v>
      </c>
      <c r="N15" s="561">
        <v>0</v>
      </c>
      <c r="O15" s="561">
        <v>6</v>
      </c>
      <c r="P15" s="267">
        <f t="shared" si="3"/>
        <v>7</v>
      </c>
      <c r="Q15" s="564">
        <v>10</v>
      </c>
      <c r="R15" s="563">
        <v>0</v>
      </c>
      <c r="S15" s="561">
        <v>0</v>
      </c>
      <c r="T15" s="561">
        <v>0</v>
      </c>
      <c r="U15" s="267">
        <f t="shared" si="4"/>
        <v>0</v>
      </c>
      <c r="V15" s="563">
        <v>0</v>
      </c>
      <c r="W15" s="561">
        <v>0</v>
      </c>
      <c r="X15" s="561">
        <v>2</v>
      </c>
      <c r="Y15" s="267">
        <f t="shared" si="5"/>
        <v>2</v>
      </c>
      <c r="Z15" s="562">
        <v>526</v>
      </c>
      <c r="AA15" s="565">
        <v>15</v>
      </c>
      <c r="AB15" s="563">
        <v>20579</v>
      </c>
      <c r="AC15" s="561">
        <v>2328</v>
      </c>
      <c r="AD15" s="269">
        <f t="shared" si="6"/>
        <v>22907</v>
      </c>
      <c r="AE15" s="561">
        <v>19</v>
      </c>
      <c r="AF15" s="561">
        <v>0</v>
      </c>
      <c r="AG15" s="561">
        <v>0</v>
      </c>
      <c r="AH15" s="561">
        <v>0</v>
      </c>
      <c r="AI15" s="561">
        <v>0</v>
      </c>
      <c r="AJ15" s="565">
        <v>0</v>
      </c>
      <c r="AK15" s="267">
        <f t="shared" si="7"/>
        <v>22926</v>
      </c>
      <c r="AL15" s="266" t="s">
        <v>87</v>
      </c>
    </row>
    <row r="16" spans="1:38" ht="34.5" customHeight="1">
      <c r="A16" s="266" t="s">
        <v>88</v>
      </c>
      <c r="B16" s="563">
        <v>18</v>
      </c>
      <c r="C16" s="561">
        <v>1</v>
      </c>
      <c r="D16" s="561">
        <v>0</v>
      </c>
      <c r="E16" s="561">
        <v>0</v>
      </c>
      <c r="F16" s="561">
        <v>0</v>
      </c>
      <c r="G16" s="561">
        <v>11</v>
      </c>
      <c r="H16" s="267">
        <f t="shared" si="2"/>
        <v>30</v>
      </c>
      <c r="I16" s="562">
        <v>13</v>
      </c>
      <c r="J16" s="561">
        <v>2</v>
      </c>
      <c r="K16" s="561">
        <v>14</v>
      </c>
      <c r="L16" s="268">
        <f t="shared" si="1"/>
        <v>29</v>
      </c>
      <c r="M16" s="563">
        <v>7</v>
      </c>
      <c r="N16" s="561">
        <v>1</v>
      </c>
      <c r="O16" s="561">
        <v>9</v>
      </c>
      <c r="P16" s="267">
        <f t="shared" si="3"/>
        <v>17</v>
      </c>
      <c r="Q16" s="564">
        <v>44</v>
      </c>
      <c r="R16" s="563">
        <v>0</v>
      </c>
      <c r="S16" s="561">
        <v>0</v>
      </c>
      <c r="T16" s="561">
        <v>0</v>
      </c>
      <c r="U16" s="267">
        <f t="shared" si="4"/>
        <v>0</v>
      </c>
      <c r="V16" s="563">
        <v>0</v>
      </c>
      <c r="W16" s="561">
        <v>0</v>
      </c>
      <c r="X16" s="561">
        <v>5</v>
      </c>
      <c r="Y16" s="267">
        <f t="shared" si="5"/>
        <v>5</v>
      </c>
      <c r="Z16" s="562">
        <v>1579</v>
      </c>
      <c r="AA16" s="565">
        <v>0</v>
      </c>
      <c r="AB16" s="563">
        <v>67215</v>
      </c>
      <c r="AC16" s="561">
        <v>36470</v>
      </c>
      <c r="AD16" s="269">
        <f t="shared" si="6"/>
        <v>103685</v>
      </c>
      <c r="AE16" s="561">
        <v>0</v>
      </c>
      <c r="AF16" s="561">
        <v>0</v>
      </c>
      <c r="AG16" s="561">
        <v>0</v>
      </c>
      <c r="AH16" s="561">
        <v>0</v>
      </c>
      <c r="AI16" s="561">
        <v>120</v>
      </c>
      <c r="AJ16" s="565">
        <v>0</v>
      </c>
      <c r="AK16" s="267">
        <f t="shared" si="7"/>
        <v>103805</v>
      </c>
      <c r="AL16" s="266" t="s">
        <v>88</v>
      </c>
    </row>
    <row r="17" spans="1:38" ht="34.5" customHeight="1">
      <c r="A17" s="266" t="s">
        <v>89</v>
      </c>
      <c r="B17" s="563">
        <v>9</v>
      </c>
      <c r="C17" s="561">
        <v>1</v>
      </c>
      <c r="D17" s="561">
        <v>4</v>
      </c>
      <c r="E17" s="561">
        <v>0</v>
      </c>
      <c r="F17" s="561">
        <v>0</v>
      </c>
      <c r="G17" s="561">
        <v>4</v>
      </c>
      <c r="H17" s="267">
        <f t="shared" si="2"/>
        <v>18</v>
      </c>
      <c r="I17" s="562">
        <v>4</v>
      </c>
      <c r="J17" s="561">
        <v>4</v>
      </c>
      <c r="K17" s="561">
        <v>4</v>
      </c>
      <c r="L17" s="268">
        <f t="shared" si="1"/>
        <v>12</v>
      </c>
      <c r="M17" s="563">
        <v>4</v>
      </c>
      <c r="N17" s="561">
        <v>2</v>
      </c>
      <c r="O17" s="561">
        <v>1</v>
      </c>
      <c r="P17" s="267">
        <f t="shared" si="3"/>
        <v>7</v>
      </c>
      <c r="Q17" s="564">
        <v>17</v>
      </c>
      <c r="R17" s="563">
        <v>0</v>
      </c>
      <c r="S17" s="561">
        <v>0</v>
      </c>
      <c r="T17" s="561">
        <v>2</v>
      </c>
      <c r="U17" s="267">
        <f t="shared" si="4"/>
        <v>2</v>
      </c>
      <c r="V17" s="563">
        <v>0</v>
      </c>
      <c r="W17" s="561">
        <v>0</v>
      </c>
      <c r="X17" s="561">
        <v>4</v>
      </c>
      <c r="Y17" s="267">
        <f t="shared" si="5"/>
        <v>4</v>
      </c>
      <c r="Z17" s="562">
        <v>572</v>
      </c>
      <c r="AA17" s="565">
        <v>2</v>
      </c>
      <c r="AB17" s="563">
        <v>12275</v>
      </c>
      <c r="AC17" s="561">
        <v>1771</v>
      </c>
      <c r="AD17" s="269">
        <f t="shared" si="6"/>
        <v>14046</v>
      </c>
      <c r="AE17" s="561">
        <v>82</v>
      </c>
      <c r="AF17" s="561">
        <v>895</v>
      </c>
      <c r="AG17" s="561">
        <v>0</v>
      </c>
      <c r="AH17" s="561">
        <v>0</v>
      </c>
      <c r="AI17" s="561">
        <v>22</v>
      </c>
      <c r="AJ17" s="565">
        <v>0</v>
      </c>
      <c r="AK17" s="267">
        <f t="shared" si="7"/>
        <v>15045</v>
      </c>
      <c r="AL17" s="266" t="s">
        <v>89</v>
      </c>
    </row>
    <row r="18" spans="1:38" ht="34.5" customHeight="1">
      <c r="A18" s="379" t="s">
        <v>510</v>
      </c>
      <c r="B18" s="573">
        <v>31</v>
      </c>
      <c r="C18" s="571">
        <v>2</v>
      </c>
      <c r="D18" s="571">
        <v>9</v>
      </c>
      <c r="E18" s="571">
        <v>0</v>
      </c>
      <c r="F18" s="571">
        <v>0</v>
      </c>
      <c r="G18" s="571">
        <v>18</v>
      </c>
      <c r="H18" s="380">
        <f t="shared" si="2"/>
        <v>60</v>
      </c>
      <c r="I18" s="572">
        <v>15</v>
      </c>
      <c r="J18" s="571">
        <v>6</v>
      </c>
      <c r="K18" s="571">
        <v>31</v>
      </c>
      <c r="L18" s="381">
        <f t="shared" si="1"/>
        <v>52</v>
      </c>
      <c r="M18" s="573">
        <v>12</v>
      </c>
      <c r="N18" s="571">
        <v>5</v>
      </c>
      <c r="O18" s="571">
        <v>12</v>
      </c>
      <c r="P18" s="380">
        <f t="shared" si="3"/>
        <v>29</v>
      </c>
      <c r="Q18" s="574">
        <v>84</v>
      </c>
      <c r="R18" s="573">
        <v>0</v>
      </c>
      <c r="S18" s="571">
        <v>0</v>
      </c>
      <c r="T18" s="571">
        <v>2</v>
      </c>
      <c r="U18" s="380">
        <f t="shared" si="4"/>
        <v>2</v>
      </c>
      <c r="V18" s="573">
        <v>0</v>
      </c>
      <c r="W18" s="571">
        <v>0</v>
      </c>
      <c r="X18" s="571">
        <v>12</v>
      </c>
      <c r="Y18" s="380">
        <f t="shared" si="5"/>
        <v>12</v>
      </c>
      <c r="Z18" s="572">
        <v>1277</v>
      </c>
      <c r="AA18" s="575">
        <v>3</v>
      </c>
      <c r="AB18" s="573">
        <v>50058</v>
      </c>
      <c r="AC18" s="571">
        <v>17454</v>
      </c>
      <c r="AD18" s="382">
        <f t="shared" si="6"/>
        <v>67512</v>
      </c>
      <c r="AE18" s="571">
        <v>0</v>
      </c>
      <c r="AF18" s="571">
        <v>1353</v>
      </c>
      <c r="AG18" s="571">
        <v>0</v>
      </c>
      <c r="AH18" s="571">
        <v>0</v>
      </c>
      <c r="AI18" s="571">
        <v>3320</v>
      </c>
      <c r="AJ18" s="575">
        <v>0</v>
      </c>
      <c r="AK18" s="380">
        <f t="shared" si="7"/>
        <v>72185</v>
      </c>
      <c r="AL18" s="379" t="s">
        <v>456</v>
      </c>
    </row>
    <row r="19" spans="1:38" ht="34.5" customHeight="1" thickBot="1">
      <c r="A19" s="270" t="s">
        <v>511</v>
      </c>
      <c r="B19" s="578">
        <v>22</v>
      </c>
      <c r="C19" s="576">
        <v>1</v>
      </c>
      <c r="D19" s="576">
        <v>1</v>
      </c>
      <c r="E19" s="576">
        <v>0</v>
      </c>
      <c r="F19" s="576">
        <v>0</v>
      </c>
      <c r="G19" s="576">
        <v>13</v>
      </c>
      <c r="H19" s="271">
        <f t="shared" si="2"/>
        <v>37</v>
      </c>
      <c r="I19" s="577">
        <v>9</v>
      </c>
      <c r="J19" s="576">
        <v>2</v>
      </c>
      <c r="K19" s="576">
        <v>22</v>
      </c>
      <c r="L19" s="272">
        <f t="shared" si="1"/>
        <v>33</v>
      </c>
      <c r="M19" s="578">
        <v>9</v>
      </c>
      <c r="N19" s="576">
        <v>0</v>
      </c>
      <c r="O19" s="576">
        <v>8</v>
      </c>
      <c r="P19" s="271">
        <f t="shared" si="3"/>
        <v>17</v>
      </c>
      <c r="Q19" s="579">
        <v>46</v>
      </c>
      <c r="R19" s="578">
        <v>0</v>
      </c>
      <c r="S19" s="576">
        <v>0</v>
      </c>
      <c r="T19" s="576">
        <v>0</v>
      </c>
      <c r="U19" s="271">
        <f t="shared" si="4"/>
        <v>0</v>
      </c>
      <c r="V19" s="578">
        <v>1</v>
      </c>
      <c r="W19" s="576">
        <v>0</v>
      </c>
      <c r="X19" s="576">
        <v>2</v>
      </c>
      <c r="Y19" s="271">
        <f t="shared" si="5"/>
        <v>3</v>
      </c>
      <c r="Z19" s="577">
        <v>1606</v>
      </c>
      <c r="AA19" s="580">
        <v>3</v>
      </c>
      <c r="AB19" s="578">
        <v>66054</v>
      </c>
      <c r="AC19" s="576">
        <v>61328</v>
      </c>
      <c r="AD19" s="273">
        <f t="shared" si="6"/>
        <v>127382</v>
      </c>
      <c r="AE19" s="576">
        <v>6</v>
      </c>
      <c r="AF19" s="576">
        <v>71</v>
      </c>
      <c r="AG19" s="576">
        <v>0</v>
      </c>
      <c r="AH19" s="576">
        <v>0</v>
      </c>
      <c r="AI19" s="576">
        <v>259</v>
      </c>
      <c r="AJ19" s="580">
        <v>0</v>
      </c>
      <c r="AK19" s="271">
        <f t="shared" si="7"/>
        <v>127718</v>
      </c>
      <c r="AL19" s="270" t="s">
        <v>512</v>
      </c>
    </row>
    <row r="20" spans="1:38" ht="34.5" customHeight="1">
      <c r="A20" s="274" t="s">
        <v>432</v>
      </c>
      <c r="B20" s="582">
        <v>7</v>
      </c>
      <c r="C20" s="581">
        <v>1</v>
      </c>
      <c r="D20" s="581">
        <v>0</v>
      </c>
      <c r="E20" s="581">
        <v>1</v>
      </c>
      <c r="F20" s="581">
        <v>0</v>
      </c>
      <c r="G20" s="581">
        <v>3</v>
      </c>
      <c r="H20" s="275">
        <f t="shared" si="2"/>
        <v>12</v>
      </c>
      <c r="I20" s="582">
        <v>0</v>
      </c>
      <c r="J20" s="581">
        <v>2</v>
      </c>
      <c r="K20" s="581">
        <v>9</v>
      </c>
      <c r="L20" s="275">
        <f t="shared" si="1"/>
        <v>11</v>
      </c>
      <c r="M20" s="582">
        <v>0</v>
      </c>
      <c r="N20" s="581">
        <v>1</v>
      </c>
      <c r="O20" s="581">
        <v>8</v>
      </c>
      <c r="P20" s="275">
        <f t="shared" si="3"/>
        <v>9</v>
      </c>
      <c r="Q20" s="639">
        <v>17</v>
      </c>
      <c r="R20" s="582">
        <v>0</v>
      </c>
      <c r="S20" s="581">
        <v>0</v>
      </c>
      <c r="T20" s="581">
        <v>1</v>
      </c>
      <c r="U20" s="275">
        <f t="shared" si="4"/>
        <v>1</v>
      </c>
      <c r="V20" s="582">
        <v>0</v>
      </c>
      <c r="W20" s="581">
        <v>0</v>
      </c>
      <c r="X20" s="581">
        <v>0</v>
      </c>
      <c r="Y20" s="275">
        <f t="shared" si="5"/>
        <v>0</v>
      </c>
      <c r="Z20" s="582">
        <v>164</v>
      </c>
      <c r="AA20" s="643">
        <v>64</v>
      </c>
      <c r="AB20" s="582">
        <v>5742</v>
      </c>
      <c r="AC20" s="581">
        <v>1155</v>
      </c>
      <c r="AD20" s="276">
        <f t="shared" si="6"/>
        <v>6897</v>
      </c>
      <c r="AE20" s="581">
        <v>107</v>
      </c>
      <c r="AF20" s="581">
        <v>0</v>
      </c>
      <c r="AG20" s="581">
        <v>60</v>
      </c>
      <c r="AH20" s="581">
        <v>0</v>
      </c>
      <c r="AI20" s="581">
        <v>1764</v>
      </c>
      <c r="AJ20" s="583">
        <v>0</v>
      </c>
      <c r="AK20" s="275">
        <f t="shared" si="7"/>
        <v>8828</v>
      </c>
      <c r="AL20" s="274" t="s">
        <v>513</v>
      </c>
    </row>
    <row r="21" spans="1:38" ht="34.5" customHeight="1">
      <c r="A21" s="277" t="s">
        <v>90</v>
      </c>
      <c r="B21" s="585">
        <v>2</v>
      </c>
      <c r="C21" s="584">
        <v>0</v>
      </c>
      <c r="D21" s="584">
        <v>1</v>
      </c>
      <c r="E21" s="584">
        <v>0</v>
      </c>
      <c r="F21" s="584">
        <v>0</v>
      </c>
      <c r="G21" s="584">
        <v>2</v>
      </c>
      <c r="H21" s="278">
        <f t="shared" si="2"/>
        <v>5</v>
      </c>
      <c r="I21" s="585">
        <v>0</v>
      </c>
      <c r="J21" s="584">
        <v>0</v>
      </c>
      <c r="K21" s="584">
        <v>2</v>
      </c>
      <c r="L21" s="278">
        <f t="shared" si="1"/>
        <v>2</v>
      </c>
      <c r="M21" s="585">
        <v>0</v>
      </c>
      <c r="N21" s="584">
        <v>0</v>
      </c>
      <c r="O21" s="584">
        <v>1</v>
      </c>
      <c r="P21" s="278">
        <f t="shared" si="3"/>
        <v>1</v>
      </c>
      <c r="Q21" s="640">
        <v>6</v>
      </c>
      <c r="R21" s="585">
        <v>0</v>
      </c>
      <c r="S21" s="584">
        <v>0</v>
      </c>
      <c r="T21" s="584">
        <v>0</v>
      </c>
      <c r="U21" s="278">
        <f t="shared" si="4"/>
        <v>0</v>
      </c>
      <c r="V21" s="585">
        <v>0</v>
      </c>
      <c r="W21" s="584">
        <v>0</v>
      </c>
      <c r="X21" s="584">
        <v>0</v>
      </c>
      <c r="Y21" s="278">
        <f t="shared" si="5"/>
        <v>0</v>
      </c>
      <c r="Z21" s="585">
        <v>0</v>
      </c>
      <c r="AA21" s="644">
        <v>0</v>
      </c>
      <c r="AB21" s="585">
        <v>42</v>
      </c>
      <c r="AC21" s="584">
        <v>0</v>
      </c>
      <c r="AD21" s="279">
        <f t="shared" si="6"/>
        <v>42</v>
      </c>
      <c r="AE21" s="584">
        <v>0</v>
      </c>
      <c r="AF21" s="584">
        <v>111</v>
      </c>
      <c r="AG21" s="584">
        <v>0</v>
      </c>
      <c r="AH21" s="584">
        <v>0</v>
      </c>
      <c r="AI21" s="584">
        <v>0</v>
      </c>
      <c r="AJ21" s="586">
        <v>0</v>
      </c>
      <c r="AK21" s="278">
        <f t="shared" si="7"/>
        <v>153</v>
      </c>
      <c r="AL21" s="277" t="s">
        <v>90</v>
      </c>
    </row>
    <row r="22" spans="1:38" ht="34.5" customHeight="1">
      <c r="A22" s="266" t="s">
        <v>91</v>
      </c>
      <c r="B22" s="563">
        <v>3</v>
      </c>
      <c r="C22" s="561">
        <v>1</v>
      </c>
      <c r="D22" s="561">
        <v>0</v>
      </c>
      <c r="E22" s="561">
        <v>0</v>
      </c>
      <c r="F22" s="561">
        <v>0</v>
      </c>
      <c r="G22" s="561">
        <v>2</v>
      </c>
      <c r="H22" s="267">
        <f t="shared" si="2"/>
        <v>6</v>
      </c>
      <c r="I22" s="563">
        <v>0</v>
      </c>
      <c r="J22" s="561">
        <v>1</v>
      </c>
      <c r="K22" s="561">
        <v>2</v>
      </c>
      <c r="L22" s="267">
        <f t="shared" si="1"/>
        <v>3</v>
      </c>
      <c r="M22" s="563">
        <v>0</v>
      </c>
      <c r="N22" s="561">
        <v>1</v>
      </c>
      <c r="O22" s="561">
        <v>2</v>
      </c>
      <c r="P22" s="267">
        <f t="shared" si="3"/>
        <v>3</v>
      </c>
      <c r="Q22" s="641">
        <v>6</v>
      </c>
      <c r="R22" s="563">
        <v>0</v>
      </c>
      <c r="S22" s="561">
        <v>0</v>
      </c>
      <c r="T22" s="561">
        <v>0</v>
      </c>
      <c r="U22" s="267">
        <f t="shared" si="4"/>
        <v>0</v>
      </c>
      <c r="V22" s="563">
        <v>0</v>
      </c>
      <c r="W22" s="561">
        <v>0</v>
      </c>
      <c r="X22" s="561">
        <v>1</v>
      </c>
      <c r="Y22" s="267">
        <f t="shared" si="5"/>
        <v>1</v>
      </c>
      <c r="Z22" s="563">
        <v>24</v>
      </c>
      <c r="AA22" s="645">
        <v>0</v>
      </c>
      <c r="AB22" s="563">
        <v>1412</v>
      </c>
      <c r="AC22" s="561">
        <v>175</v>
      </c>
      <c r="AD22" s="269">
        <f t="shared" si="6"/>
        <v>1587</v>
      </c>
      <c r="AE22" s="561">
        <v>0</v>
      </c>
      <c r="AF22" s="561">
        <v>0</v>
      </c>
      <c r="AG22" s="561">
        <v>0</v>
      </c>
      <c r="AH22" s="561">
        <v>0</v>
      </c>
      <c r="AI22" s="561">
        <v>0</v>
      </c>
      <c r="AJ22" s="561">
        <v>0</v>
      </c>
      <c r="AK22" s="267">
        <f t="shared" si="7"/>
        <v>1587</v>
      </c>
      <c r="AL22" s="266" t="s">
        <v>91</v>
      </c>
    </row>
    <row r="23" spans="1:38" ht="34.5" customHeight="1">
      <c r="A23" s="266" t="s">
        <v>92</v>
      </c>
      <c r="B23" s="563">
        <v>2</v>
      </c>
      <c r="C23" s="561">
        <v>3</v>
      </c>
      <c r="D23" s="561">
        <v>0</v>
      </c>
      <c r="E23" s="561">
        <v>0</v>
      </c>
      <c r="F23" s="561">
        <v>0</v>
      </c>
      <c r="G23" s="561">
        <v>7</v>
      </c>
      <c r="H23" s="267">
        <f t="shared" si="2"/>
        <v>12</v>
      </c>
      <c r="I23" s="563">
        <v>1</v>
      </c>
      <c r="J23" s="561">
        <v>0</v>
      </c>
      <c r="K23" s="561">
        <v>1</v>
      </c>
      <c r="L23" s="267">
        <f t="shared" si="1"/>
        <v>2</v>
      </c>
      <c r="M23" s="563">
        <v>0</v>
      </c>
      <c r="N23" s="561">
        <v>0</v>
      </c>
      <c r="O23" s="561">
        <v>1</v>
      </c>
      <c r="P23" s="267">
        <f t="shared" si="3"/>
        <v>1</v>
      </c>
      <c r="Q23" s="641">
        <v>4</v>
      </c>
      <c r="R23" s="563">
        <v>0</v>
      </c>
      <c r="S23" s="561">
        <v>0</v>
      </c>
      <c r="T23" s="561">
        <v>0</v>
      </c>
      <c r="U23" s="267">
        <f t="shared" si="4"/>
        <v>0</v>
      </c>
      <c r="V23" s="563">
        <v>0</v>
      </c>
      <c r="W23" s="561">
        <v>0</v>
      </c>
      <c r="X23" s="561">
        <v>0</v>
      </c>
      <c r="Y23" s="267">
        <f t="shared" si="5"/>
        <v>0</v>
      </c>
      <c r="Z23" s="563">
        <v>268</v>
      </c>
      <c r="AA23" s="645">
        <v>18</v>
      </c>
      <c r="AB23" s="563">
        <v>3350</v>
      </c>
      <c r="AC23" s="561">
        <v>4398</v>
      </c>
      <c r="AD23" s="269">
        <f t="shared" si="6"/>
        <v>7748</v>
      </c>
      <c r="AE23" s="561">
        <v>21</v>
      </c>
      <c r="AF23" s="561">
        <v>0</v>
      </c>
      <c r="AG23" s="561">
        <v>0</v>
      </c>
      <c r="AH23" s="561">
        <v>0</v>
      </c>
      <c r="AI23" s="561">
        <v>0</v>
      </c>
      <c r="AJ23" s="561">
        <v>0</v>
      </c>
      <c r="AK23" s="267">
        <f t="shared" si="7"/>
        <v>7769</v>
      </c>
      <c r="AL23" s="266" t="s">
        <v>92</v>
      </c>
    </row>
    <row r="24" spans="1:38" ht="34.5" customHeight="1">
      <c r="A24" s="266" t="s">
        <v>93</v>
      </c>
      <c r="B24" s="563">
        <v>4</v>
      </c>
      <c r="C24" s="561">
        <v>0</v>
      </c>
      <c r="D24" s="561">
        <v>0</v>
      </c>
      <c r="E24" s="561">
        <v>0</v>
      </c>
      <c r="F24" s="561">
        <v>0</v>
      </c>
      <c r="G24" s="561">
        <v>4</v>
      </c>
      <c r="H24" s="267">
        <f t="shared" si="2"/>
        <v>8</v>
      </c>
      <c r="I24" s="563">
        <v>0</v>
      </c>
      <c r="J24" s="561">
        <v>1</v>
      </c>
      <c r="K24" s="561">
        <v>3</v>
      </c>
      <c r="L24" s="267">
        <f t="shared" si="1"/>
        <v>4</v>
      </c>
      <c r="M24" s="563">
        <v>0</v>
      </c>
      <c r="N24" s="561">
        <v>1</v>
      </c>
      <c r="O24" s="561">
        <v>0</v>
      </c>
      <c r="P24" s="267">
        <f t="shared" si="3"/>
        <v>1</v>
      </c>
      <c r="Q24" s="641">
        <v>3</v>
      </c>
      <c r="R24" s="563">
        <v>0</v>
      </c>
      <c r="S24" s="561">
        <v>0</v>
      </c>
      <c r="T24" s="561">
        <v>0</v>
      </c>
      <c r="U24" s="267">
        <f t="shared" si="4"/>
        <v>0</v>
      </c>
      <c r="V24" s="563">
        <v>0</v>
      </c>
      <c r="W24" s="561">
        <v>0</v>
      </c>
      <c r="X24" s="561">
        <v>1</v>
      </c>
      <c r="Y24" s="267">
        <f t="shared" si="5"/>
        <v>1</v>
      </c>
      <c r="Z24" s="563">
        <v>38</v>
      </c>
      <c r="AA24" s="645">
        <v>0</v>
      </c>
      <c r="AB24" s="563">
        <v>5093</v>
      </c>
      <c r="AC24" s="561">
        <v>3370</v>
      </c>
      <c r="AD24" s="269">
        <f t="shared" si="6"/>
        <v>8463</v>
      </c>
      <c r="AE24" s="561">
        <v>0</v>
      </c>
      <c r="AF24" s="561">
        <v>0</v>
      </c>
      <c r="AG24" s="561">
        <v>0</v>
      </c>
      <c r="AH24" s="561">
        <v>0</v>
      </c>
      <c r="AI24" s="561">
        <v>0</v>
      </c>
      <c r="AJ24" s="561">
        <v>0</v>
      </c>
      <c r="AK24" s="267">
        <f t="shared" si="7"/>
        <v>8463</v>
      </c>
      <c r="AL24" s="266" t="s">
        <v>93</v>
      </c>
    </row>
    <row r="25" spans="1:38" ht="34.5" customHeight="1">
      <c r="A25" s="266" t="s">
        <v>94</v>
      </c>
      <c r="B25" s="563">
        <v>0</v>
      </c>
      <c r="C25" s="561">
        <v>0</v>
      </c>
      <c r="D25" s="561">
        <v>2</v>
      </c>
      <c r="E25" s="561">
        <v>0</v>
      </c>
      <c r="F25" s="561">
        <v>0</v>
      </c>
      <c r="G25" s="561">
        <v>1</v>
      </c>
      <c r="H25" s="267">
        <f t="shared" si="2"/>
        <v>3</v>
      </c>
      <c r="I25" s="563">
        <v>0</v>
      </c>
      <c r="J25" s="561">
        <v>0</v>
      </c>
      <c r="K25" s="561">
        <v>0</v>
      </c>
      <c r="L25" s="267">
        <f>SUM(I25:K25)</f>
        <v>0</v>
      </c>
      <c r="M25" s="563">
        <v>0</v>
      </c>
      <c r="N25" s="561">
        <v>0</v>
      </c>
      <c r="O25" s="561">
        <v>0</v>
      </c>
      <c r="P25" s="267">
        <f t="shared" si="3"/>
        <v>0</v>
      </c>
      <c r="Q25" s="641">
        <v>0</v>
      </c>
      <c r="R25" s="563">
        <v>0</v>
      </c>
      <c r="S25" s="561">
        <v>0</v>
      </c>
      <c r="T25" s="561">
        <v>0</v>
      </c>
      <c r="U25" s="267">
        <f t="shared" si="4"/>
        <v>0</v>
      </c>
      <c r="V25" s="563">
        <v>0</v>
      </c>
      <c r="W25" s="561">
        <v>0</v>
      </c>
      <c r="X25" s="561">
        <v>0</v>
      </c>
      <c r="Y25" s="267">
        <f t="shared" si="5"/>
        <v>0</v>
      </c>
      <c r="Z25" s="563">
        <v>0</v>
      </c>
      <c r="AA25" s="645">
        <v>0</v>
      </c>
      <c r="AB25" s="563">
        <v>0</v>
      </c>
      <c r="AC25" s="561">
        <v>0</v>
      </c>
      <c r="AD25" s="269">
        <f t="shared" si="6"/>
        <v>0</v>
      </c>
      <c r="AE25" s="561">
        <v>0</v>
      </c>
      <c r="AF25" s="561">
        <v>150</v>
      </c>
      <c r="AG25" s="561">
        <v>0</v>
      </c>
      <c r="AH25" s="561">
        <v>0</v>
      </c>
      <c r="AI25" s="561">
        <v>0</v>
      </c>
      <c r="AJ25" s="561">
        <v>0</v>
      </c>
      <c r="AK25" s="267">
        <f t="shared" si="7"/>
        <v>150</v>
      </c>
      <c r="AL25" s="266" t="s">
        <v>94</v>
      </c>
    </row>
    <row r="26" spans="1:38" ht="34.5" customHeight="1">
      <c r="A26" s="266" t="s">
        <v>95</v>
      </c>
      <c r="B26" s="563">
        <v>3</v>
      </c>
      <c r="C26" s="561">
        <v>0</v>
      </c>
      <c r="D26" s="561">
        <v>2</v>
      </c>
      <c r="E26" s="561">
        <v>0</v>
      </c>
      <c r="F26" s="561">
        <v>0</v>
      </c>
      <c r="G26" s="561">
        <v>1</v>
      </c>
      <c r="H26" s="267">
        <f t="shared" si="2"/>
        <v>6</v>
      </c>
      <c r="I26" s="563">
        <v>2</v>
      </c>
      <c r="J26" s="561">
        <v>0</v>
      </c>
      <c r="K26" s="561">
        <v>1</v>
      </c>
      <c r="L26" s="267">
        <f>SUM(I26:K26)</f>
        <v>3</v>
      </c>
      <c r="M26" s="563">
        <v>1</v>
      </c>
      <c r="N26" s="561">
        <v>0</v>
      </c>
      <c r="O26" s="561">
        <v>0</v>
      </c>
      <c r="P26" s="267">
        <f t="shared" si="3"/>
        <v>1</v>
      </c>
      <c r="Q26" s="641">
        <v>2</v>
      </c>
      <c r="R26" s="563">
        <v>0</v>
      </c>
      <c r="S26" s="561">
        <v>0</v>
      </c>
      <c r="T26" s="561">
        <v>0</v>
      </c>
      <c r="U26" s="267">
        <f t="shared" si="4"/>
        <v>0</v>
      </c>
      <c r="V26" s="563">
        <v>0</v>
      </c>
      <c r="W26" s="561">
        <v>0</v>
      </c>
      <c r="X26" s="561">
        <v>2</v>
      </c>
      <c r="Y26" s="267">
        <f t="shared" si="5"/>
        <v>2</v>
      </c>
      <c r="Z26" s="563">
        <v>275</v>
      </c>
      <c r="AA26" s="645">
        <v>0</v>
      </c>
      <c r="AB26" s="563">
        <v>15465</v>
      </c>
      <c r="AC26" s="561">
        <v>2986</v>
      </c>
      <c r="AD26" s="269">
        <f t="shared" si="6"/>
        <v>18451</v>
      </c>
      <c r="AE26" s="561">
        <v>0</v>
      </c>
      <c r="AF26" s="561">
        <v>25846</v>
      </c>
      <c r="AG26" s="561">
        <v>0</v>
      </c>
      <c r="AH26" s="561">
        <v>0</v>
      </c>
      <c r="AI26" s="561">
        <v>11</v>
      </c>
      <c r="AJ26" s="561">
        <v>0</v>
      </c>
      <c r="AK26" s="267">
        <f t="shared" si="7"/>
        <v>44308</v>
      </c>
      <c r="AL26" s="266" t="s">
        <v>95</v>
      </c>
    </row>
    <row r="27" spans="1:38" ht="34.5" customHeight="1">
      <c r="A27" s="266" t="s">
        <v>96</v>
      </c>
      <c r="B27" s="563">
        <v>0</v>
      </c>
      <c r="C27" s="561">
        <v>0</v>
      </c>
      <c r="D27" s="561">
        <v>1</v>
      </c>
      <c r="E27" s="561">
        <v>0</v>
      </c>
      <c r="F27" s="561">
        <v>0</v>
      </c>
      <c r="G27" s="561">
        <v>0</v>
      </c>
      <c r="H27" s="267">
        <f t="shared" si="2"/>
        <v>1</v>
      </c>
      <c r="I27" s="563">
        <v>0</v>
      </c>
      <c r="J27" s="561">
        <v>0</v>
      </c>
      <c r="K27" s="561">
        <v>0</v>
      </c>
      <c r="L27" s="267">
        <f>SUM(I27:K27)</f>
        <v>0</v>
      </c>
      <c r="M27" s="563">
        <v>0</v>
      </c>
      <c r="N27" s="561">
        <v>0</v>
      </c>
      <c r="O27" s="561">
        <v>0</v>
      </c>
      <c r="P27" s="267">
        <f t="shared" si="3"/>
        <v>0</v>
      </c>
      <c r="Q27" s="641">
        <v>0</v>
      </c>
      <c r="R27" s="563">
        <v>0</v>
      </c>
      <c r="S27" s="561">
        <v>0</v>
      </c>
      <c r="T27" s="561">
        <v>0</v>
      </c>
      <c r="U27" s="267">
        <f t="shared" si="4"/>
        <v>0</v>
      </c>
      <c r="V27" s="563">
        <v>0</v>
      </c>
      <c r="W27" s="561">
        <v>0</v>
      </c>
      <c r="X27" s="561">
        <v>0</v>
      </c>
      <c r="Y27" s="267">
        <f t="shared" si="5"/>
        <v>0</v>
      </c>
      <c r="Z27" s="563">
        <v>0</v>
      </c>
      <c r="AA27" s="645">
        <v>0</v>
      </c>
      <c r="AB27" s="563">
        <v>0</v>
      </c>
      <c r="AC27" s="561">
        <v>0</v>
      </c>
      <c r="AD27" s="269">
        <f t="shared" si="6"/>
        <v>0</v>
      </c>
      <c r="AE27" s="561">
        <v>0</v>
      </c>
      <c r="AF27" s="561">
        <v>696</v>
      </c>
      <c r="AG27" s="561">
        <v>0</v>
      </c>
      <c r="AH27" s="561">
        <v>0</v>
      </c>
      <c r="AI27" s="561">
        <v>0</v>
      </c>
      <c r="AJ27" s="561">
        <v>0</v>
      </c>
      <c r="AK27" s="267">
        <f t="shared" si="7"/>
        <v>696</v>
      </c>
      <c r="AL27" s="266" t="s">
        <v>96</v>
      </c>
    </row>
    <row r="28" spans="1:38" ht="34.5" customHeight="1" thickBot="1">
      <c r="A28" s="270" t="s">
        <v>97</v>
      </c>
      <c r="B28" s="578">
        <v>4</v>
      </c>
      <c r="C28" s="576">
        <v>0</v>
      </c>
      <c r="D28" s="576">
        <v>0</v>
      </c>
      <c r="E28" s="576">
        <v>0</v>
      </c>
      <c r="F28" s="576">
        <v>0</v>
      </c>
      <c r="G28" s="576">
        <v>2</v>
      </c>
      <c r="H28" s="271">
        <f t="shared" si="2"/>
        <v>6</v>
      </c>
      <c r="I28" s="578">
        <v>2</v>
      </c>
      <c r="J28" s="576">
        <v>0</v>
      </c>
      <c r="K28" s="576">
        <v>3</v>
      </c>
      <c r="L28" s="271">
        <f>SUM(I28:K28)</f>
        <v>5</v>
      </c>
      <c r="M28" s="578">
        <v>0</v>
      </c>
      <c r="N28" s="576">
        <v>1</v>
      </c>
      <c r="O28" s="576">
        <v>1</v>
      </c>
      <c r="P28" s="271">
        <f t="shared" si="3"/>
        <v>2</v>
      </c>
      <c r="Q28" s="642">
        <v>8</v>
      </c>
      <c r="R28" s="578">
        <v>0</v>
      </c>
      <c r="S28" s="576">
        <v>0</v>
      </c>
      <c r="T28" s="576">
        <v>0</v>
      </c>
      <c r="U28" s="271">
        <f t="shared" si="4"/>
        <v>0</v>
      </c>
      <c r="V28" s="578">
        <v>0</v>
      </c>
      <c r="W28" s="576">
        <v>0</v>
      </c>
      <c r="X28" s="576">
        <v>1</v>
      </c>
      <c r="Y28" s="271">
        <f t="shared" si="5"/>
        <v>1</v>
      </c>
      <c r="Z28" s="578">
        <v>42</v>
      </c>
      <c r="AA28" s="646">
        <v>0</v>
      </c>
      <c r="AB28" s="578">
        <v>2382</v>
      </c>
      <c r="AC28" s="576">
        <v>53</v>
      </c>
      <c r="AD28" s="273">
        <f t="shared" si="6"/>
        <v>2435</v>
      </c>
      <c r="AE28" s="576">
        <v>0</v>
      </c>
      <c r="AF28" s="576">
        <v>0</v>
      </c>
      <c r="AG28" s="576">
        <v>0</v>
      </c>
      <c r="AH28" s="576">
        <v>0</v>
      </c>
      <c r="AI28" s="576">
        <v>0</v>
      </c>
      <c r="AJ28" s="576">
        <v>0</v>
      </c>
      <c r="AK28" s="271">
        <f t="shared" si="7"/>
        <v>2435</v>
      </c>
      <c r="AL28" s="270" t="s">
        <v>97</v>
      </c>
    </row>
    <row r="29" spans="22:38" ht="15.75" customHeight="1">
      <c r="V29" s="960"/>
      <c r="W29" s="961"/>
      <c r="X29" s="961"/>
      <c r="Y29" s="961"/>
      <c r="Z29" s="961"/>
      <c r="AA29" s="961"/>
      <c r="AB29" s="961"/>
      <c r="AC29" s="961"/>
      <c r="AD29" s="961"/>
      <c r="AE29" s="961"/>
      <c r="AF29" s="961"/>
      <c r="AG29" s="961"/>
      <c r="AH29" s="961"/>
      <c r="AI29" s="961"/>
      <c r="AJ29" s="961"/>
      <c r="AK29" s="961"/>
      <c r="AL29" s="961"/>
    </row>
  </sheetData>
  <mergeCells count="44">
    <mergeCell ref="V29:AL29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3" sqref="F13"/>
    </sheetView>
  </sheetViews>
  <sheetFormatPr defaultColWidth="9.00390625" defaultRowHeight="13.5"/>
  <cols>
    <col min="1" max="2" width="9.00390625" style="281" customWidth="1"/>
    <col min="3" max="4" width="9.625" style="281" customWidth="1"/>
    <col min="5" max="5" width="9.00390625" style="281" customWidth="1"/>
    <col min="6" max="6" width="16.25390625" style="281" customWidth="1"/>
    <col min="7" max="7" width="15.625" style="281" customWidth="1"/>
    <col min="8" max="16384" width="9.00390625" style="281" customWidth="1"/>
  </cols>
  <sheetData>
    <row r="1" spans="1:7" ht="36" customHeight="1" thickBot="1">
      <c r="A1" s="984" t="s">
        <v>10</v>
      </c>
      <c r="B1" s="984"/>
      <c r="C1" s="984"/>
      <c r="D1" s="984"/>
      <c r="E1" s="984"/>
      <c r="F1" s="984"/>
      <c r="G1" s="984"/>
    </row>
    <row r="2" spans="1:7" ht="22.5" customHeight="1" thickBot="1">
      <c r="A2" s="985" t="s">
        <v>292</v>
      </c>
      <c r="B2" s="986"/>
      <c r="C2" s="986"/>
      <c r="D2" s="987"/>
      <c r="E2" s="280" t="s">
        <v>100</v>
      </c>
      <c r="F2" s="280" t="s">
        <v>514</v>
      </c>
      <c r="G2" s="280" t="s">
        <v>479</v>
      </c>
    </row>
    <row r="3" spans="1:7" ht="22.5" customHeight="1">
      <c r="A3" s="964" t="s">
        <v>293</v>
      </c>
      <c r="B3" s="965"/>
      <c r="C3" s="968" t="s">
        <v>25</v>
      </c>
      <c r="D3" s="969"/>
      <c r="E3" s="282" t="s">
        <v>105</v>
      </c>
      <c r="F3" s="367">
        <f>8!G4/365</f>
        <v>1.9534246575342467</v>
      </c>
      <c r="G3" s="367">
        <f>8!K4/365</f>
        <v>1.936986301369863</v>
      </c>
    </row>
    <row r="4" spans="1:7" ht="22.5" customHeight="1">
      <c r="A4" s="974"/>
      <c r="B4" s="975"/>
      <c r="C4" s="978" t="s">
        <v>126</v>
      </c>
      <c r="D4" s="979"/>
      <c r="E4" s="283" t="s">
        <v>127</v>
      </c>
      <c r="F4" s="368">
        <f>8!G22/365</f>
        <v>4781.254794520548</v>
      </c>
      <c r="G4" s="368">
        <f>8!K22/365</f>
        <v>2955.8</v>
      </c>
    </row>
    <row r="5" spans="1:7" ht="22.5" customHeight="1">
      <c r="A5" s="974"/>
      <c r="B5" s="975"/>
      <c r="C5" s="978" t="s">
        <v>294</v>
      </c>
      <c r="D5" s="979"/>
      <c r="E5" s="283" t="s">
        <v>295</v>
      </c>
      <c r="F5" s="369">
        <f>8!G11/365</f>
        <v>1.4027397260273973</v>
      </c>
      <c r="G5" s="369">
        <f>8!K11/365</f>
        <v>1.389041095890411</v>
      </c>
    </row>
    <row r="6" spans="1:7" ht="22.5" customHeight="1">
      <c r="A6" s="974"/>
      <c r="B6" s="975"/>
      <c r="C6" s="978" t="s">
        <v>296</v>
      </c>
      <c r="D6" s="979"/>
      <c r="E6" s="283" t="s">
        <v>297</v>
      </c>
      <c r="F6" s="369">
        <f>8!G20/365</f>
        <v>54.00821917808219</v>
      </c>
      <c r="G6" s="369">
        <f>8!K20/365</f>
        <v>47.156164383561645</v>
      </c>
    </row>
    <row r="7" spans="1:7" ht="22.5" customHeight="1">
      <c r="A7" s="974"/>
      <c r="B7" s="975"/>
      <c r="C7" s="978" t="s">
        <v>298</v>
      </c>
      <c r="D7" s="979"/>
      <c r="E7" s="283" t="s">
        <v>299</v>
      </c>
      <c r="F7" s="369">
        <f>8!G21/365</f>
        <v>1.819178082191781</v>
      </c>
      <c r="G7" s="369">
        <f>8!K21/365</f>
        <v>1.6849315068493151</v>
      </c>
    </row>
    <row r="8" spans="1:7" ht="22.5" customHeight="1">
      <c r="A8" s="974"/>
      <c r="B8" s="975"/>
      <c r="C8" s="978" t="s">
        <v>300</v>
      </c>
      <c r="D8" s="979"/>
      <c r="E8" s="283" t="s">
        <v>118</v>
      </c>
      <c r="F8" s="369">
        <f>8!G15/365</f>
        <v>0.8821917808219178</v>
      </c>
      <c r="G8" s="369">
        <f>8!K15/365</f>
        <v>0.9068493150684932</v>
      </c>
    </row>
    <row r="9" spans="1:7" ht="22.5" customHeight="1">
      <c r="A9" s="974"/>
      <c r="B9" s="975"/>
      <c r="C9" s="978" t="s">
        <v>301</v>
      </c>
      <c r="D9" s="979"/>
      <c r="E9" s="283" t="s">
        <v>302</v>
      </c>
      <c r="F9" s="369">
        <f>8!G16/365</f>
        <v>2.243835616438356</v>
      </c>
      <c r="G9" s="369">
        <f>8!K16/365</f>
        <v>2.1232876712328768</v>
      </c>
    </row>
    <row r="10" spans="1:7" ht="22.5" customHeight="1">
      <c r="A10" s="974"/>
      <c r="B10" s="975"/>
      <c r="C10" s="978" t="s">
        <v>122</v>
      </c>
      <c r="D10" s="979"/>
      <c r="E10" s="283" t="s">
        <v>302</v>
      </c>
      <c r="F10" s="369">
        <f>8!G18/365</f>
        <v>0.043835616438356165</v>
      </c>
      <c r="G10" s="369">
        <f>8!K18/365</f>
        <v>0.09863013698630137</v>
      </c>
    </row>
    <row r="11" spans="1:7" ht="22.5" customHeight="1" thickBot="1">
      <c r="A11" s="976"/>
      <c r="B11" s="977"/>
      <c r="C11" s="970" t="s">
        <v>123</v>
      </c>
      <c r="D11" s="971"/>
      <c r="E11" s="284" t="s">
        <v>302</v>
      </c>
      <c r="F11" s="370">
        <f>8!G19/365</f>
        <v>0.2547945205479452</v>
      </c>
      <c r="G11" s="370">
        <f>8!K19/365</f>
        <v>0.2684931506849315</v>
      </c>
    </row>
    <row r="12" spans="1:7" ht="22.5" customHeight="1" thickBot="1">
      <c r="A12" s="980" t="s">
        <v>303</v>
      </c>
      <c r="B12" s="981"/>
      <c r="C12" s="982" t="s">
        <v>126</v>
      </c>
      <c r="D12" s="983"/>
      <c r="E12" s="280" t="s">
        <v>127</v>
      </c>
      <c r="F12" s="371">
        <f>8!G22/8!G4</f>
        <v>2447.6269284712484</v>
      </c>
      <c r="G12" s="371">
        <f>8!K22/8!K4</f>
        <v>1525.978783592645</v>
      </c>
    </row>
    <row r="13" spans="1:7" ht="22.5" customHeight="1">
      <c r="A13" s="972" t="s">
        <v>304</v>
      </c>
      <c r="B13" s="973"/>
      <c r="C13" s="968" t="s">
        <v>126</v>
      </c>
      <c r="D13" s="969"/>
      <c r="E13" s="285" t="s">
        <v>127</v>
      </c>
      <c r="F13" s="372">
        <f>8!G23/8!G5</f>
        <v>4618.2</v>
      </c>
      <c r="G13" s="372">
        <f>8!K23/8!K5</f>
        <v>2574.756446991404</v>
      </c>
    </row>
    <row r="14" spans="1:7" ht="22.5" customHeight="1">
      <c r="A14" s="974"/>
      <c r="B14" s="975"/>
      <c r="C14" s="978" t="s">
        <v>296</v>
      </c>
      <c r="D14" s="979"/>
      <c r="E14" s="283" t="s">
        <v>297</v>
      </c>
      <c r="F14" s="369">
        <f>8!G20/8!G5</f>
        <v>54.75833333333333</v>
      </c>
      <c r="G14" s="369">
        <f>8!K20/8!K5</f>
        <v>49.31805157593123</v>
      </c>
    </row>
    <row r="15" spans="1:7" ht="22.5" customHeight="1">
      <c r="A15" s="974"/>
      <c r="B15" s="975"/>
      <c r="C15" s="978" t="s">
        <v>294</v>
      </c>
      <c r="D15" s="979"/>
      <c r="E15" s="283" t="s">
        <v>295</v>
      </c>
      <c r="F15" s="369">
        <f>8!G11/8!G5</f>
        <v>1.4222222222222223</v>
      </c>
      <c r="G15" s="369">
        <f>8!K11/8!K5</f>
        <v>1.4527220630372493</v>
      </c>
    </row>
    <row r="16" spans="1:7" ht="22.5" customHeight="1">
      <c r="A16" s="974"/>
      <c r="B16" s="975"/>
      <c r="C16" s="978" t="s">
        <v>300</v>
      </c>
      <c r="D16" s="979"/>
      <c r="E16" s="283" t="s">
        <v>118</v>
      </c>
      <c r="F16" s="369">
        <f>8!G15/8!G5</f>
        <v>0.8944444444444445</v>
      </c>
      <c r="G16" s="369">
        <f>8!K15/8!K5</f>
        <v>0.9484240687679083</v>
      </c>
    </row>
    <row r="17" spans="1:7" ht="22.5" customHeight="1" thickBot="1">
      <c r="A17" s="976"/>
      <c r="B17" s="977"/>
      <c r="C17" s="970" t="s">
        <v>301</v>
      </c>
      <c r="D17" s="971"/>
      <c r="E17" s="286" t="s">
        <v>302</v>
      </c>
      <c r="F17" s="373">
        <f>8!G16/8!G5</f>
        <v>2.275</v>
      </c>
      <c r="G17" s="373">
        <f>8!K16/8!K5</f>
        <v>2.2206303724928365</v>
      </c>
    </row>
    <row r="18" spans="1:7" ht="22.5" customHeight="1">
      <c r="A18" s="964" t="s">
        <v>305</v>
      </c>
      <c r="B18" s="965"/>
      <c r="C18" s="968" t="s">
        <v>126</v>
      </c>
      <c r="D18" s="969"/>
      <c r="E18" s="282" t="s">
        <v>127</v>
      </c>
      <c r="F18" s="367">
        <f>8!G24/8!G6</f>
        <v>28.849056603773583</v>
      </c>
      <c r="G18" s="367">
        <f>8!K24/8!K6</f>
        <v>70.9322033898305</v>
      </c>
    </row>
    <row r="19" spans="1:7" ht="22.5" customHeight="1" thickBot="1">
      <c r="A19" s="966"/>
      <c r="B19" s="967"/>
      <c r="C19" s="970" t="s">
        <v>298</v>
      </c>
      <c r="D19" s="971"/>
      <c r="E19" s="286" t="s">
        <v>299</v>
      </c>
      <c r="F19" s="373">
        <f>8!G21/8!G6</f>
        <v>12.528301886792454</v>
      </c>
      <c r="G19" s="373">
        <f>8!K21/8!K6</f>
        <v>10.423728813559322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52">
      <selection activeCell="O67" sqref="O67"/>
    </sheetView>
  </sheetViews>
  <sheetFormatPr defaultColWidth="9.00390625" defaultRowHeight="13.5"/>
  <cols>
    <col min="1" max="16384" width="9.00390625" style="352" customWidth="1"/>
  </cols>
  <sheetData>
    <row r="1" spans="2:23" ht="13.5">
      <c r="B1" s="352" t="s">
        <v>21</v>
      </c>
      <c r="E1" s="352" t="s">
        <v>22</v>
      </c>
      <c r="H1" s="352" t="s">
        <v>23</v>
      </c>
      <c r="K1" s="352" t="s">
        <v>24</v>
      </c>
      <c r="N1" s="352" t="s">
        <v>306</v>
      </c>
      <c r="Q1" s="352" t="s">
        <v>384</v>
      </c>
      <c r="T1" s="352" t="s">
        <v>479</v>
      </c>
      <c r="W1" s="352" t="s">
        <v>514</v>
      </c>
    </row>
    <row r="2" spans="2:23" ht="13.5">
      <c r="B2" s="352" t="s">
        <v>25</v>
      </c>
      <c r="E2" s="352" t="s">
        <v>25</v>
      </c>
      <c r="H2" s="352" t="s">
        <v>25</v>
      </c>
      <c r="K2" s="352" t="s">
        <v>25</v>
      </c>
      <c r="N2" s="352" t="s">
        <v>25</v>
      </c>
      <c r="Q2" s="352" t="s">
        <v>25</v>
      </c>
      <c r="T2" s="352" t="s">
        <v>25</v>
      </c>
      <c r="W2" s="352" t="s">
        <v>25</v>
      </c>
    </row>
    <row r="3" spans="1:23" ht="13.5">
      <c r="A3" s="352" t="s">
        <v>26</v>
      </c>
      <c r="B3" s="352">
        <v>6851</v>
      </c>
      <c r="D3" s="352" t="s">
        <v>26</v>
      </c>
      <c r="E3" s="352">
        <v>7013</v>
      </c>
      <c r="G3" s="352" t="s">
        <v>26</v>
      </c>
      <c r="H3" s="352">
        <v>7004</v>
      </c>
      <c r="J3" s="352" t="s">
        <v>26</v>
      </c>
      <c r="K3" s="352">
        <v>6745</v>
      </c>
      <c r="M3" s="352" t="s">
        <v>26</v>
      </c>
      <c r="N3" s="352">
        <v>6299</v>
      </c>
      <c r="P3" s="353" t="s">
        <v>385</v>
      </c>
      <c r="Q3" s="354">
        <v>6837</v>
      </c>
      <c r="S3" s="353" t="s">
        <v>385</v>
      </c>
      <c r="T3" s="355">
        <v>6466</v>
      </c>
      <c r="V3" s="352" t="s">
        <v>636</v>
      </c>
      <c r="W3" s="352">
        <v>6006</v>
      </c>
    </row>
    <row r="4" spans="1:23" ht="13.5">
      <c r="A4" s="352" t="s">
        <v>27</v>
      </c>
      <c r="B4" s="352">
        <v>4122</v>
      </c>
      <c r="D4" s="352" t="s">
        <v>28</v>
      </c>
      <c r="E4" s="352">
        <v>4260</v>
      </c>
      <c r="G4" s="352" t="s">
        <v>28</v>
      </c>
      <c r="H4" s="352">
        <v>4443</v>
      </c>
      <c r="J4" s="352" t="s">
        <v>28</v>
      </c>
      <c r="K4" s="352">
        <v>4257</v>
      </c>
      <c r="M4" s="352" t="s">
        <v>27</v>
      </c>
      <c r="N4" s="352">
        <v>3986</v>
      </c>
      <c r="P4" s="353" t="s">
        <v>386</v>
      </c>
      <c r="Q4" s="354">
        <v>4042</v>
      </c>
      <c r="S4" s="353" t="s">
        <v>386</v>
      </c>
      <c r="T4" s="355">
        <v>3591</v>
      </c>
      <c r="V4" s="352" t="s">
        <v>650</v>
      </c>
      <c r="W4" s="352">
        <v>3375</v>
      </c>
    </row>
    <row r="5" spans="1:23" ht="13.5">
      <c r="A5" s="352" t="s">
        <v>28</v>
      </c>
      <c r="B5" s="352">
        <v>3787</v>
      </c>
      <c r="D5" s="352" t="s">
        <v>27</v>
      </c>
      <c r="E5" s="352">
        <v>4212</v>
      </c>
      <c r="G5" s="352" t="s">
        <v>27</v>
      </c>
      <c r="H5" s="352">
        <v>4199</v>
      </c>
      <c r="J5" s="352" t="s">
        <v>27</v>
      </c>
      <c r="K5" s="352">
        <v>4080</v>
      </c>
      <c r="M5" s="352" t="s">
        <v>28</v>
      </c>
      <c r="N5" s="352">
        <v>3636</v>
      </c>
      <c r="P5" s="353" t="s">
        <v>387</v>
      </c>
      <c r="Q5" s="354">
        <v>3820</v>
      </c>
      <c r="S5" s="353" t="s">
        <v>387</v>
      </c>
      <c r="T5" s="355">
        <v>3567</v>
      </c>
      <c r="V5" s="352" t="s">
        <v>646</v>
      </c>
      <c r="W5" s="352">
        <v>3328</v>
      </c>
    </row>
    <row r="6" spans="1:23" ht="13.5">
      <c r="A6" s="352" t="s">
        <v>30</v>
      </c>
      <c r="B6" s="352">
        <v>2974</v>
      </c>
      <c r="D6" s="352" t="s">
        <v>31</v>
      </c>
      <c r="E6" s="352">
        <v>3236</v>
      </c>
      <c r="G6" s="352" t="s">
        <v>29</v>
      </c>
      <c r="H6" s="352">
        <v>3346</v>
      </c>
      <c r="J6" s="352" t="s">
        <v>29</v>
      </c>
      <c r="K6" s="352">
        <v>3214</v>
      </c>
      <c r="M6" s="352" t="s">
        <v>29</v>
      </c>
      <c r="N6" s="352">
        <v>2960</v>
      </c>
      <c r="P6" s="353" t="s">
        <v>388</v>
      </c>
      <c r="Q6" s="354">
        <v>3363</v>
      </c>
      <c r="S6" s="353" t="s">
        <v>389</v>
      </c>
      <c r="T6" s="355">
        <v>3042</v>
      </c>
      <c r="V6" s="352" t="s">
        <v>637</v>
      </c>
      <c r="W6" s="352">
        <v>2829</v>
      </c>
    </row>
    <row r="7" spans="1:23" ht="13.5">
      <c r="A7" s="352" t="s">
        <v>29</v>
      </c>
      <c r="B7" s="352">
        <v>2812</v>
      </c>
      <c r="D7" s="352" t="s">
        <v>30</v>
      </c>
      <c r="E7" s="352">
        <v>3214</v>
      </c>
      <c r="G7" s="352" t="s">
        <v>30</v>
      </c>
      <c r="H7" s="352">
        <v>3292</v>
      </c>
      <c r="J7" s="352" t="s">
        <v>31</v>
      </c>
      <c r="K7" s="352">
        <v>3123</v>
      </c>
      <c r="M7" s="352" t="s">
        <v>31</v>
      </c>
      <c r="N7" s="352">
        <v>2897</v>
      </c>
      <c r="P7" s="353" t="s">
        <v>389</v>
      </c>
      <c r="Q7" s="354">
        <v>3303</v>
      </c>
      <c r="S7" s="353" t="s">
        <v>388</v>
      </c>
      <c r="T7" s="355">
        <v>2964</v>
      </c>
      <c r="V7" s="352" t="s">
        <v>634</v>
      </c>
      <c r="W7" s="352">
        <v>2780</v>
      </c>
    </row>
    <row r="8" spans="1:23" ht="13.5">
      <c r="A8" s="352" t="s">
        <v>31</v>
      </c>
      <c r="B8" s="352">
        <v>2799</v>
      </c>
      <c r="D8" s="352" t="s">
        <v>29</v>
      </c>
      <c r="E8" s="352">
        <v>3083</v>
      </c>
      <c r="G8" s="352" t="s">
        <v>31</v>
      </c>
      <c r="H8" s="352">
        <v>3269</v>
      </c>
      <c r="J8" s="352" t="s">
        <v>32</v>
      </c>
      <c r="K8" s="352">
        <v>3118</v>
      </c>
      <c r="M8" s="352" t="s">
        <v>32</v>
      </c>
      <c r="N8" s="352">
        <v>2616</v>
      </c>
      <c r="P8" s="353" t="s">
        <v>390</v>
      </c>
      <c r="Q8" s="354">
        <v>2935</v>
      </c>
      <c r="S8" s="353" t="s">
        <v>390</v>
      </c>
      <c r="T8" s="355">
        <v>2824</v>
      </c>
      <c r="V8" s="352" t="s">
        <v>651</v>
      </c>
      <c r="W8" s="352">
        <v>2549</v>
      </c>
    </row>
    <row r="9" spans="1:23" ht="13.5">
      <c r="A9" s="352" t="s">
        <v>32</v>
      </c>
      <c r="B9" s="352">
        <v>2609</v>
      </c>
      <c r="D9" s="352" t="s">
        <v>32</v>
      </c>
      <c r="E9" s="352">
        <v>3078</v>
      </c>
      <c r="G9" s="352" t="s">
        <v>32</v>
      </c>
      <c r="H9" s="352">
        <v>2932</v>
      </c>
      <c r="J9" s="352" t="s">
        <v>30</v>
      </c>
      <c r="K9" s="352">
        <v>3029</v>
      </c>
      <c r="M9" s="352" t="s">
        <v>30</v>
      </c>
      <c r="N9" s="352">
        <v>2551</v>
      </c>
      <c r="P9" s="353" t="s">
        <v>391</v>
      </c>
      <c r="Q9" s="354">
        <v>2731</v>
      </c>
      <c r="S9" s="353" t="s">
        <v>391</v>
      </c>
      <c r="T9" s="355">
        <v>2748</v>
      </c>
      <c r="V9" s="352" t="s">
        <v>33</v>
      </c>
      <c r="W9" s="352">
        <v>2477</v>
      </c>
    </row>
    <row r="10" spans="1:23" ht="13.5">
      <c r="A10" s="352" t="s">
        <v>33</v>
      </c>
      <c r="B10" s="352">
        <v>2374</v>
      </c>
      <c r="D10" s="352" t="s">
        <v>34</v>
      </c>
      <c r="E10" s="352">
        <v>2415</v>
      </c>
      <c r="G10" s="352" t="s">
        <v>33</v>
      </c>
      <c r="H10" s="352">
        <v>2492</v>
      </c>
      <c r="J10" s="352" t="s">
        <v>34</v>
      </c>
      <c r="K10" s="352">
        <v>2518</v>
      </c>
      <c r="M10" s="352" t="s">
        <v>33</v>
      </c>
      <c r="N10" s="352">
        <v>2295</v>
      </c>
      <c r="P10" s="353" t="s">
        <v>392</v>
      </c>
      <c r="Q10" s="354">
        <v>2323</v>
      </c>
      <c r="S10" s="353" t="s">
        <v>393</v>
      </c>
      <c r="T10" s="355">
        <v>2342</v>
      </c>
      <c r="V10" s="352" t="s">
        <v>635</v>
      </c>
      <c r="W10" s="352">
        <v>2310</v>
      </c>
    </row>
    <row r="11" spans="1:23" ht="13.5">
      <c r="A11" s="352" t="s">
        <v>34</v>
      </c>
      <c r="B11" s="352">
        <v>2232</v>
      </c>
      <c r="D11" s="352" t="s">
        <v>33</v>
      </c>
      <c r="E11" s="352">
        <v>2340</v>
      </c>
      <c r="G11" s="352" t="s">
        <v>34</v>
      </c>
      <c r="H11" s="352">
        <v>2406</v>
      </c>
      <c r="J11" s="352" t="s">
        <v>33</v>
      </c>
      <c r="K11" s="352">
        <v>2290</v>
      </c>
      <c r="M11" s="352" t="s">
        <v>34</v>
      </c>
      <c r="N11" s="352">
        <v>2195</v>
      </c>
      <c r="P11" s="353" t="s">
        <v>393</v>
      </c>
      <c r="Q11" s="354">
        <v>2171</v>
      </c>
      <c r="S11" s="353" t="s">
        <v>392</v>
      </c>
      <c r="T11" s="355">
        <v>2141</v>
      </c>
      <c r="V11" s="352" t="s">
        <v>663</v>
      </c>
      <c r="W11" s="352">
        <v>2038</v>
      </c>
    </row>
    <row r="12" spans="1:23" ht="13.5">
      <c r="A12" s="352" t="s">
        <v>35</v>
      </c>
      <c r="B12" s="352">
        <v>1876</v>
      </c>
      <c r="D12" s="352" t="s">
        <v>35</v>
      </c>
      <c r="E12" s="352">
        <v>2088</v>
      </c>
      <c r="G12" s="352" t="s">
        <v>35</v>
      </c>
      <c r="H12" s="352">
        <v>1927</v>
      </c>
      <c r="J12" s="352" t="s">
        <v>36</v>
      </c>
      <c r="K12" s="352">
        <v>2053</v>
      </c>
      <c r="M12" s="352" t="s">
        <v>35</v>
      </c>
      <c r="N12" s="352">
        <v>1690</v>
      </c>
      <c r="P12" s="353" t="s">
        <v>394</v>
      </c>
      <c r="Q12" s="354">
        <v>1770</v>
      </c>
      <c r="S12" s="353" t="s">
        <v>394</v>
      </c>
      <c r="T12" s="355">
        <v>1822</v>
      </c>
      <c r="V12" s="352" t="s">
        <v>631</v>
      </c>
      <c r="W12" s="352">
        <v>1536</v>
      </c>
    </row>
    <row r="13" spans="1:23" ht="13.5">
      <c r="A13" s="352" t="s">
        <v>36</v>
      </c>
      <c r="B13" s="352">
        <v>1750</v>
      </c>
      <c r="D13" s="352" t="s">
        <v>36</v>
      </c>
      <c r="E13" s="352">
        <v>2049</v>
      </c>
      <c r="G13" s="352" t="s">
        <v>36</v>
      </c>
      <c r="H13" s="352">
        <v>1903</v>
      </c>
      <c r="J13" s="352" t="s">
        <v>35</v>
      </c>
      <c r="K13" s="352">
        <v>1889</v>
      </c>
      <c r="M13" s="352" t="s">
        <v>36</v>
      </c>
      <c r="N13" s="352">
        <v>1646</v>
      </c>
      <c r="P13" s="353" t="s">
        <v>395</v>
      </c>
      <c r="Q13" s="354">
        <v>1704</v>
      </c>
      <c r="S13" s="353" t="s">
        <v>395</v>
      </c>
      <c r="T13" s="355">
        <v>1732</v>
      </c>
      <c r="V13" s="352" t="s">
        <v>645</v>
      </c>
      <c r="W13" s="352">
        <v>1475</v>
      </c>
    </row>
    <row r="14" spans="1:23" ht="13.5">
      <c r="A14" s="352" t="s">
        <v>37</v>
      </c>
      <c r="B14" s="352">
        <v>1523</v>
      </c>
      <c r="D14" s="352" t="s">
        <v>37</v>
      </c>
      <c r="E14" s="352">
        <v>1520</v>
      </c>
      <c r="G14" s="352" t="s">
        <v>37</v>
      </c>
      <c r="H14" s="352">
        <v>1624</v>
      </c>
      <c r="J14" s="352" t="s">
        <v>37</v>
      </c>
      <c r="K14" s="352">
        <v>1624</v>
      </c>
      <c r="M14" s="352" t="s">
        <v>37</v>
      </c>
      <c r="N14" s="352">
        <v>1280</v>
      </c>
      <c r="P14" s="353" t="s">
        <v>396</v>
      </c>
      <c r="Q14" s="354">
        <v>1353</v>
      </c>
      <c r="S14" s="353" t="s">
        <v>396</v>
      </c>
      <c r="T14" s="355">
        <v>1364</v>
      </c>
      <c r="V14" s="352" t="s">
        <v>657</v>
      </c>
      <c r="W14" s="352">
        <v>1296</v>
      </c>
    </row>
    <row r="15" spans="1:23" ht="13.5">
      <c r="A15" s="352" t="s">
        <v>39</v>
      </c>
      <c r="B15" s="352">
        <v>1137</v>
      </c>
      <c r="D15" s="352" t="s">
        <v>39</v>
      </c>
      <c r="E15" s="352">
        <v>1231</v>
      </c>
      <c r="G15" s="352" t="s">
        <v>39</v>
      </c>
      <c r="H15" s="352">
        <v>1280</v>
      </c>
      <c r="J15" s="352" t="s">
        <v>40</v>
      </c>
      <c r="K15" s="352">
        <v>1346</v>
      </c>
      <c r="M15" s="352" t="s">
        <v>40</v>
      </c>
      <c r="N15" s="352">
        <v>1219</v>
      </c>
      <c r="P15" s="353" t="s">
        <v>397</v>
      </c>
      <c r="Q15" s="354">
        <v>1259</v>
      </c>
      <c r="S15" s="353" t="s">
        <v>398</v>
      </c>
      <c r="T15" s="355">
        <v>1150</v>
      </c>
      <c r="V15" s="352" t="s">
        <v>669</v>
      </c>
      <c r="W15" s="352">
        <v>1073</v>
      </c>
    </row>
    <row r="16" spans="1:23" ht="13.5">
      <c r="A16" s="352" t="s">
        <v>38</v>
      </c>
      <c r="B16" s="352">
        <v>1092</v>
      </c>
      <c r="D16" s="352" t="s">
        <v>38</v>
      </c>
      <c r="E16" s="352">
        <v>1127</v>
      </c>
      <c r="G16" s="352" t="s">
        <v>38</v>
      </c>
      <c r="H16" s="352">
        <v>1258</v>
      </c>
      <c r="J16" s="352" t="s">
        <v>39</v>
      </c>
      <c r="K16" s="352">
        <v>1224</v>
      </c>
      <c r="M16" s="352" t="s">
        <v>38</v>
      </c>
      <c r="N16" s="352">
        <v>1147</v>
      </c>
      <c r="P16" s="353" t="s">
        <v>398</v>
      </c>
      <c r="Q16" s="354">
        <v>1230</v>
      </c>
      <c r="S16" s="353" t="s">
        <v>397</v>
      </c>
      <c r="T16" s="355">
        <v>1121</v>
      </c>
      <c r="V16" s="352" t="s">
        <v>643</v>
      </c>
      <c r="W16" s="352">
        <v>1049</v>
      </c>
    </row>
    <row r="17" spans="1:23" ht="13.5">
      <c r="A17" s="352" t="s">
        <v>40</v>
      </c>
      <c r="B17" s="352">
        <v>1074</v>
      </c>
      <c r="D17" s="352" t="s">
        <v>42</v>
      </c>
      <c r="E17" s="352">
        <v>1125</v>
      </c>
      <c r="G17" s="352" t="s">
        <v>42</v>
      </c>
      <c r="H17" s="352">
        <v>1186</v>
      </c>
      <c r="J17" s="352" t="s">
        <v>38</v>
      </c>
      <c r="K17" s="352">
        <v>1186</v>
      </c>
      <c r="M17" s="352" t="s">
        <v>39</v>
      </c>
      <c r="N17" s="352">
        <v>1081</v>
      </c>
      <c r="P17" s="353" t="s">
        <v>399</v>
      </c>
      <c r="Q17" s="354">
        <v>1205</v>
      </c>
      <c r="S17" s="353" t="s">
        <v>400</v>
      </c>
      <c r="T17" s="355">
        <v>1112</v>
      </c>
      <c r="V17" s="352" t="s">
        <v>632</v>
      </c>
      <c r="W17" s="352">
        <v>989</v>
      </c>
    </row>
    <row r="18" spans="1:23" ht="13.5">
      <c r="A18" s="352" t="s">
        <v>42</v>
      </c>
      <c r="B18" s="352">
        <v>1071</v>
      </c>
      <c r="D18" s="352" t="s">
        <v>43</v>
      </c>
      <c r="E18" s="352">
        <v>1097</v>
      </c>
      <c r="G18" s="352" t="s">
        <v>41</v>
      </c>
      <c r="H18" s="352">
        <v>1160</v>
      </c>
      <c r="J18" s="352" t="s">
        <v>43</v>
      </c>
      <c r="K18" s="352">
        <v>1163</v>
      </c>
      <c r="M18" s="352" t="s">
        <v>43</v>
      </c>
      <c r="N18" s="352">
        <v>1051</v>
      </c>
      <c r="P18" s="353" t="s">
        <v>400</v>
      </c>
      <c r="Q18" s="354">
        <v>1178</v>
      </c>
      <c r="S18" s="353" t="s">
        <v>404</v>
      </c>
      <c r="T18" s="355">
        <v>1085</v>
      </c>
      <c r="V18" s="352" t="s">
        <v>644</v>
      </c>
      <c r="W18" s="352">
        <v>989</v>
      </c>
    </row>
    <row r="19" spans="1:23" ht="13.5">
      <c r="A19" s="352" t="s">
        <v>44</v>
      </c>
      <c r="B19" s="352">
        <v>1027</v>
      </c>
      <c r="D19" s="352" t="s">
        <v>40</v>
      </c>
      <c r="E19" s="352">
        <v>1086</v>
      </c>
      <c r="G19" s="352" t="s">
        <v>40</v>
      </c>
      <c r="H19" s="352">
        <v>1108</v>
      </c>
      <c r="J19" s="352" t="s">
        <v>42</v>
      </c>
      <c r="K19" s="352">
        <v>1135</v>
      </c>
      <c r="M19" s="352" t="s">
        <v>44</v>
      </c>
      <c r="N19" s="352">
        <v>1037</v>
      </c>
      <c r="P19" s="353" t="s">
        <v>401</v>
      </c>
      <c r="Q19" s="354">
        <v>1072</v>
      </c>
      <c r="S19" s="353" t="s">
        <v>405</v>
      </c>
      <c r="T19" s="355">
        <v>1014</v>
      </c>
      <c r="V19" s="352" t="s">
        <v>630</v>
      </c>
      <c r="W19" s="352">
        <v>959</v>
      </c>
    </row>
    <row r="20" spans="1:23" ht="13.5">
      <c r="A20" s="352" t="s">
        <v>43</v>
      </c>
      <c r="B20" s="352">
        <v>972</v>
      </c>
      <c r="D20" s="352" t="s">
        <v>44</v>
      </c>
      <c r="E20" s="352">
        <v>1051</v>
      </c>
      <c r="G20" s="352" t="s">
        <v>44</v>
      </c>
      <c r="H20" s="352">
        <v>1061</v>
      </c>
      <c r="J20" s="352" t="s">
        <v>44</v>
      </c>
      <c r="K20" s="352">
        <v>1119</v>
      </c>
      <c r="M20" s="352" t="s">
        <v>45</v>
      </c>
      <c r="N20" s="352">
        <v>957</v>
      </c>
      <c r="P20" s="353" t="s">
        <v>402</v>
      </c>
      <c r="Q20" s="354">
        <v>1053</v>
      </c>
      <c r="S20" s="353" t="s">
        <v>403</v>
      </c>
      <c r="T20" s="355">
        <v>989</v>
      </c>
      <c r="V20" s="352" t="s">
        <v>627</v>
      </c>
      <c r="W20" s="352">
        <v>942</v>
      </c>
    </row>
    <row r="21" spans="1:23" ht="13.5">
      <c r="A21" s="352" t="s">
        <v>41</v>
      </c>
      <c r="B21" s="352">
        <v>946</v>
      </c>
      <c r="D21" s="352" t="s">
        <v>41</v>
      </c>
      <c r="E21" s="352">
        <v>1024</v>
      </c>
      <c r="G21" s="352" t="s">
        <v>45</v>
      </c>
      <c r="H21" s="352">
        <v>1037</v>
      </c>
      <c r="J21" s="352" t="s">
        <v>41</v>
      </c>
      <c r="K21" s="352">
        <v>1112</v>
      </c>
      <c r="M21" s="352" t="s">
        <v>42</v>
      </c>
      <c r="N21" s="352">
        <v>942</v>
      </c>
      <c r="P21" s="353" t="s">
        <v>403</v>
      </c>
      <c r="Q21" s="354">
        <v>1044</v>
      </c>
      <c r="S21" s="353" t="s">
        <v>402</v>
      </c>
      <c r="T21" s="355">
        <v>969</v>
      </c>
      <c r="V21" s="352" t="s">
        <v>633</v>
      </c>
      <c r="W21" s="352">
        <v>901</v>
      </c>
    </row>
    <row r="22" spans="1:23" ht="13.5">
      <c r="A22" s="352" t="s">
        <v>45</v>
      </c>
      <c r="B22" s="352">
        <v>920</v>
      </c>
      <c r="D22" s="352" t="s">
        <v>45</v>
      </c>
      <c r="E22" s="352">
        <v>972</v>
      </c>
      <c r="G22" s="352" t="s">
        <v>43</v>
      </c>
      <c r="H22" s="352">
        <v>1026</v>
      </c>
      <c r="J22" s="352" t="s">
        <v>45</v>
      </c>
      <c r="K22" s="352">
        <v>1063</v>
      </c>
      <c r="M22" s="352" t="s">
        <v>41</v>
      </c>
      <c r="N22" s="352">
        <v>942</v>
      </c>
      <c r="P22" s="353" t="s">
        <v>404</v>
      </c>
      <c r="Q22" s="356">
        <v>991</v>
      </c>
      <c r="S22" s="353" t="s">
        <v>401</v>
      </c>
      <c r="T22" s="355">
        <v>945</v>
      </c>
      <c r="V22" s="352" t="s">
        <v>647</v>
      </c>
      <c r="W22" s="352">
        <v>892</v>
      </c>
    </row>
    <row r="23" spans="1:23" ht="13.5">
      <c r="A23" s="352" t="s">
        <v>46</v>
      </c>
      <c r="B23" s="352">
        <v>867</v>
      </c>
      <c r="D23" s="352" t="s">
        <v>46</v>
      </c>
      <c r="E23" s="352">
        <v>936</v>
      </c>
      <c r="G23" s="352" t="s">
        <v>47</v>
      </c>
      <c r="H23" s="352">
        <v>989</v>
      </c>
      <c r="J23" s="352" t="s">
        <v>46</v>
      </c>
      <c r="K23" s="352">
        <v>1014</v>
      </c>
      <c r="M23" s="352" t="s">
        <v>46</v>
      </c>
      <c r="N23" s="352">
        <v>923</v>
      </c>
      <c r="P23" s="353" t="s">
        <v>405</v>
      </c>
      <c r="Q23" s="356">
        <v>949</v>
      </c>
      <c r="S23" s="353" t="s">
        <v>399</v>
      </c>
      <c r="T23" s="355">
        <v>915</v>
      </c>
      <c r="V23" s="352" t="s">
        <v>656</v>
      </c>
      <c r="W23" s="352">
        <v>826</v>
      </c>
    </row>
    <row r="24" spans="1:23" ht="13.5">
      <c r="A24" s="352" t="s">
        <v>47</v>
      </c>
      <c r="B24" s="352">
        <v>857</v>
      </c>
      <c r="D24" s="352" t="s">
        <v>47</v>
      </c>
      <c r="E24" s="352">
        <v>925</v>
      </c>
      <c r="G24" s="352" t="s">
        <v>46</v>
      </c>
      <c r="H24" s="352">
        <v>982</v>
      </c>
      <c r="J24" s="492" t="s">
        <v>48</v>
      </c>
      <c r="K24" s="492">
        <v>917</v>
      </c>
      <c r="M24" s="352" t="s">
        <v>47</v>
      </c>
      <c r="N24" s="352">
        <v>849</v>
      </c>
      <c r="P24" s="353" t="s">
        <v>406</v>
      </c>
      <c r="Q24" s="356">
        <v>872</v>
      </c>
      <c r="S24" s="353" t="s">
        <v>406</v>
      </c>
      <c r="T24" s="355">
        <v>851</v>
      </c>
      <c r="V24" s="352" t="s">
        <v>666</v>
      </c>
      <c r="W24" s="352">
        <v>772</v>
      </c>
    </row>
    <row r="25" spans="1:23" ht="13.5">
      <c r="A25" s="352" t="s">
        <v>49</v>
      </c>
      <c r="B25" s="352">
        <v>799</v>
      </c>
      <c r="D25" s="352" t="s">
        <v>49</v>
      </c>
      <c r="E25" s="352">
        <v>848</v>
      </c>
      <c r="G25" s="352" t="s">
        <v>49</v>
      </c>
      <c r="H25" s="352">
        <v>856</v>
      </c>
      <c r="J25" s="352" t="s">
        <v>49</v>
      </c>
      <c r="K25" s="352">
        <v>869</v>
      </c>
      <c r="M25" s="352" t="s">
        <v>49</v>
      </c>
      <c r="N25" s="352">
        <v>760</v>
      </c>
      <c r="P25" s="353" t="s">
        <v>407</v>
      </c>
      <c r="Q25" s="356">
        <v>858</v>
      </c>
      <c r="S25" s="353" t="s">
        <v>408</v>
      </c>
      <c r="T25" s="355">
        <v>792</v>
      </c>
      <c r="V25" s="352" t="s">
        <v>638</v>
      </c>
      <c r="W25" s="352">
        <v>742</v>
      </c>
    </row>
    <row r="26" spans="1:23" ht="13.5">
      <c r="A26" s="492" t="s">
        <v>48</v>
      </c>
      <c r="B26" s="492">
        <v>742</v>
      </c>
      <c r="D26" s="352" t="s">
        <v>50</v>
      </c>
      <c r="E26" s="352">
        <v>796</v>
      </c>
      <c r="G26" s="352" t="s">
        <v>50</v>
      </c>
      <c r="H26" s="352">
        <v>835</v>
      </c>
      <c r="J26" s="352" t="s">
        <v>47</v>
      </c>
      <c r="K26" s="352">
        <v>866</v>
      </c>
      <c r="M26" s="352" t="s">
        <v>50</v>
      </c>
      <c r="N26" s="352">
        <v>737</v>
      </c>
      <c r="P26" s="353" t="s">
        <v>408</v>
      </c>
      <c r="Q26" s="356">
        <v>760</v>
      </c>
      <c r="S26" s="353" t="s">
        <v>407</v>
      </c>
      <c r="T26" s="355">
        <v>728</v>
      </c>
      <c r="V26" s="492" t="s">
        <v>658</v>
      </c>
      <c r="W26" s="492">
        <v>713</v>
      </c>
    </row>
    <row r="27" spans="1:23" ht="13.5">
      <c r="A27" s="352" t="s">
        <v>50</v>
      </c>
      <c r="B27" s="352">
        <v>734</v>
      </c>
      <c r="D27" s="492" t="s">
        <v>48</v>
      </c>
      <c r="E27" s="492">
        <v>775</v>
      </c>
      <c r="G27" s="492" t="s">
        <v>48</v>
      </c>
      <c r="H27" s="492">
        <v>744</v>
      </c>
      <c r="J27" s="352" t="s">
        <v>50</v>
      </c>
      <c r="K27" s="352">
        <v>850</v>
      </c>
      <c r="M27" s="352" t="s">
        <v>51</v>
      </c>
      <c r="N27" s="352">
        <v>666</v>
      </c>
      <c r="P27" s="353" t="s">
        <v>409</v>
      </c>
      <c r="Q27" s="356">
        <v>728</v>
      </c>
      <c r="S27" s="353" t="s">
        <v>410</v>
      </c>
      <c r="T27" s="355">
        <v>715</v>
      </c>
      <c r="V27" s="352" t="s">
        <v>649</v>
      </c>
      <c r="W27" s="352">
        <v>686</v>
      </c>
    </row>
    <row r="28" spans="1:23" ht="13.5">
      <c r="A28" s="352" t="s">
        <v>52</v>
      </c>
      <c r="B28" s="352">
        <v>669</v>
      </c>
      <c r="D28" s="352" t="s">
        <v>52</v>
      </c>
      <c r="E28" s="352">
        <v>705</v>
      </c>
      <c r="G28" s="352" t="s">
        <v>51</v>
      </c>
      <c r="H28" s="352">
        <v>698</v>
      </c>
      <c r="J28" s="352" t="s">
        <v>53</v>
      </c>
      <c r="K28" s="352">
        <v>775</v>
      </c>
      <c r="M28" s="492" t="s">
        <v>48</v>
      </c>
      <c r="N28" s="492">
        <v>654</v>
      </c>
      <c r="P28" s="353" t="s">
        <v>410</v>
      </c>
      <c r="Q28" s="356">
        <v>702</v>
      </c>
      <c r="S28" s="508" t="s">
        <v>411</v>
      </c>
      <c r="T28" s="509">
        <v>707</v>
      </c>
      <c r="V28" s="352" t="s">
        <v>665</v>
      </c>
      <c r="W28" s="352">
        <v>657</v>
      </c>
    </row>
    <row r="29" spans="1:23" ht="13.5">
      <c r="A29" s="352" t="s">
        <v>53</v>
      </c>
      <c r="B29" s="352">
        <v>656</v>
      </c>
      <c r="D29" s="352" t="s">
        <v>54</v>
      </c>
      <c r="E29" s="352">
        <v>627</v>
      </c>
      <c r="G29" s="352" t="s">
        <v>54</v>
      </c>
      <c r="H29" s="352">
        <v>664</v>
      </c>
      <c r="J29" s="352" t="s">
        <v>52</v>
      </c>
      <c r="K29" s="352">
        <v>775</v>
      </c>
      <c r="M29" s="352" t="s">
        <v>53</v>
      </c>
      <c r="N29" s="352">
        <v>626</v>
      </c>
      <c r="P29" s="508" t="s">
        <v>411</v>
      </c>
      <c r="Q29" s="510">
        <v>697</v>
      </c>
      <c r="S29" s="353" t="s">
        <v>415</v>
      </c>
      <c r="T29" s="355">
        <v>654</v>
      </c>
      <c r="V29" s="352" t="s">
        <v>668</v>
      </c>
      <c r="W29" s="352">
        <v>633</v>
      </c>
    </row>
    <row r="30" spans="1:23" ht="13.5">
      <c r="A30" s="352" t="s">
        <v>51</v>
      </c>
      <c r="B30" s="352">
        <v>634</v>
      </c>
      <c r="D30" s="352" t="s">
        <v>53</v>
      </c>
      <c r="E30" s="352">
        <v>626</v>
      </c>
      <c r="G30" s="352" t="s">
        <v>53</v>
      </c>
      <c r="H30" s="352">
        <v>661</v>
      </c>
      <c r="J30" s="352" t="s">
        <v>51</v>
      </c>
      <c r="K30" s="352">
        <v>703</v>
      </c>
      <c r="M30" s="352" t="s">
        <v>52</v>
      </c>
      <c r="N30" s="352">
        <v>601</v>
      </c>
      <c r="P30" s="353" t="s">
        <v>412</v>
      </c>
      <c r="Q30" s="356">
        <v>630</v>
      </c>
      <c r="S30" s="353" t="s">
        <v>413</v>
      </c>
      <c r="T30" s="355">
        <v>653</v>
      </c>
      <c r="V30" s="352" t="s">
        <v>625</v>
      </c>
      <c r="W30" s="352">
        <v>619</v>
      </c>
    </row>
    <row r="31" spans="1:23" ht="13.5">
      <c r="A31" s="352" t="s">
        <v>55</v>
      </c>
      <c r="B31" s="352">
        <v>606</v>
      </c>
      <c r="D31" s="352" t="s">
        <v>51</v>
      </c>
      <c r="E31" s="352">
        <v>606</v>
      </c>
      <c r="G31" s="352" t="s">
        <v>52</v>
      </c>
      <c r="H31" s="352">
        <v>658</v>
      </c>
      <c r="J31" s="352" t="s">
        <v>54</v>
      </c>
      <c r="K31" s="352">
        <v>683</v>
      </c>
      <c r="M31" s="352" t="s">
        <v>56</v>
      </c>
      <c r="N31" s="352">
        <v>599</v>
      </c>
      <c r="P31" s="353" t="s">
        <v>413</v>
      </c>
      <c r="Q31" s="356">
        <v>627</v>
      </c>
      <c r="S31" s="353" t="s">
        <v>409</v>
      </c>
      <c r="T31" s="355">
        <v>651</v>
      </c>
      <c r="V31" s="352" t="s">
        <v>661</v>
      </c>
      <c r="W31" s="352">
        <v>579</v>
      </c>
    </row>
    <row r="32" spans="1:23" ht="13.5">
      <c r="A32" s="352" t="s">
        <v>54</v>
      </c>
      <c r="B32" s="352">
        <v>556</v>
      </c>
      <c r="D32" s="352" t="s">
        <v>38</v>
      </c>
      <c r="E32" s="352">
        <v>601</v>
      </c>
      <c r="G32" s="352" t="s">
        <v>56</v>
      </c>
      <c r="H32" s="352">
        <v>637</v>
      </c>
      <c r="J32" s="352" t="s">
        <v>57</v>
      </c>
      <c r="K32" s="352">
        <v>656</v>
      </c>
      <c r="M32" s="352" t="s">
        <v>59</v>
      </c>
      <c r="N32" s="352">
        <v>551</v>
      </c>
      <c r="P32" s="353" t="s">
        <v>414</v>
      </c>
      <c r="Q32" s="356">
        <v>582</v>
      </c>
      <c r="S32" s="353" t="s">
        <v>412</v>
      </c>
      <c r="T32" s="355">
        <v>630</v>
      </c>
      <c r="V32" s="352" t="s">
        <v>667</v>
      </c>
      <c r="W32" s="352">
        <v>548</v>
      </c>
    </row>
    <row r="33" spans="1:23" ht="13.5">
      <c r="A33" s="352" t="s">
        <v>38</v>
      </c>
      <c r="B33" s="352">
        <v>555</v>
      </c>
      <c r="D33" s="352" t="s">
        <v>58</v>
      </c>
      <c r="E33" s="352">
        <v>598</v>
      </c>
      <c r="G33" s="352" t="s">
        <v>58</v>
      </c>
      <c r="H33" s="352">
        <v>617</v>
      </c>
      <c r="J33" s="352" t="s">
        <v>59</v>
      </c>
      <c r="K33" s="352">
        <v>647</v>
      </c>
      <c r="M33" s="352" t="s">
        <v>58</v>
      </c>
      <c r="N33" s="352">
        <v>547</v>
      </c>
      <c r="P33" s="353" t="s">
        <v>415</v>
      </c>
      <c r="Q33" s="356">
        <v>567</v>
      </c>
      <c r="S33" s="353" t="s">
        <v>418</v>
      </c>
      <c r="T33" s="355">
        <v>551</v>
      </c>
      <c r="V33" s="352" t="s">
        <v>648</v>
      </c>
      <c r="W33" s="352">
        <v>513</v>
      </c>
    </row>
    <row r="34" spans="1:23" ht="13.5">
      <c r="A34" s="352" t="s">
        <v>60</v>
      </c>
      <c r="B34" s="352">
        <v>553</v>
      </c>
      <c r="D34" s="352" t="s">
        <v>55</v>
      </c>
      <c r="E34" s="352">
        <v>559</v>
      </c>
      <c r="G34" s="352" t="s">
        <v>61</v>
      </c>
      <c r="H34" s="352">
        <v>612</v>
      </c>
      <c r="J34" s="352" t="s">
        <v>55</v>
      </c>
      <c r="K34" s="352">
        <v>618</v>
      </c>
      <c r="M34" s="352" t="s">
        <v>57</v>
      </c>
      <c r="N34" s="352">
        <v>535</v>
      </c>
      <c r="P34" s="353" t="s">
        <v>416</v>
      </c>
      <c r="Q34" s="356">
        <v>566</v>
      </c>
      <c r="S34" s="353" t="s">
        <v>416</v>
      </c>
      <c r="T34" s="355">
        <v>531</v>
      </c>
      <c r="V34" s="352" t="s">
        <v>653</v>
      </c>
      <c r="W34" s="352">
        <v>499</v>
      </c>
    </row>
    <row r="35" spans="1:23" ht="13.5">
      <c r="A35" s="352" t="s">
        <v>56</v>
      </c>
      <c r="B35" s="352">
        <v>544</v>
      </c>
      <c r="D35" s="352" t="s">
        <v>62</v>
      </c>
      <c r="E35" s="352">
        <v>546</v>
      </c>
      <c r="G35" s="352" t="s">
        <v>60</v>
      </c>
      <c r="H35" s="352">
        <v>563</v>
      </c>
      <c r="J35" s="352" t="s">
        <v>58</v>
      </c>
      <c r="K35" s="352">
        <v>612</v>
      </c>
      <c r="M35" s="352" t="s">
        <v>61</v>
      </c>
      <c r="N35" s="352">
        <v>491</v>
      </c>
      <c r="P35" s="353" t="s">
        <v>417</v>
      </c>
      <c r="Q35" s="356">
        <v>548</v>
      </c>
      <c r="S35" s="353" t="s">
        <v>419</v>
      </c>
      <c r="T35" s="355">
        <v>496</v>
      </c>
      <c r="V35" s="352" t="s">
        <v>652</v>
      </c>
      <c r="W35" s="352">
        <v>484</v>
      </c>
    </row>
    <row r="36" spans="1:23" ht="13.5">
      <c r="A36" s="352" t="s">
        <v>61</v>
      </c>
      <c r="B36" s="352">
        <v>540</v>
      </c>
      <c r="D36" s="352" t="s">
        <v>57</v>
      </c>
      <c r="E36" s="352">
        <v>536</v>
      </c>
      <c r="G36" s="352" t="s">
        <v>55</v>
      </c>
      <c r="H36" s="352">
        <v>563</v>
      </c>
      <c r="J36" s="352" t="s">
        <v>56</v>
      </c>
      <c r="K36" s="352">
        <v>605</v>
      </c>
      <c r="M36" s="352" t="s">
        <v>55</v>
      </c>
      <c r="N36" s="352">
        <v>477</v>
      </c>
      <c r="P36" s="353" t="s">
        <v>418</v>
      </c>
      <c r="Q36" s="356">
        <v>545</v>
      </c>
      <c r="S36" s="353" t="s">
        <v>417</v>
      </c>
      <c r="T36" s="355">
        <v>485</v>
      </c>
      <c r="V36" s="352" t="s">
        <v>670</v>
      </c>
      <c r="W36" s="352">
        <v>471</v>
      </c>
    </row>
    <row r="37" spans="1:23" ht="13.5">
      <c r="A37" s="352" t="s">
        <v>58</v>
      </c>
      <c r="B37" s="352">
        <v>531</v>
      </c>
      <c r="D37" s="352" t="s">
        <v>63</v>
      </c>
      <c r="E37" s="352">
        <v>524</v>
      </c>
      <c r="G37" s="352" t="s">
        <v>57</v>
      </c>
      <c r="H37" s="352">
        <v>563</v>
      </c>
      <c r="J37" s="352" t="s">
        <v>63</v>
      </c>
      <c r="K37" s="352">
        <v>566</v>
      </c>
      <c r="M37" s="352" t="s">
        <v>62</v>
      </c>
      <c r="N37" s="352">
        <v>467</v>
      </c>
      <c r="P37" s="353" t="s">
        <v>419</v>
      </c>
      <c r="Q37" s="353">
        <v>528</v>
      </c>
      <c r="S37" s="353" t="s">
        <v>424</v>
      </c>
      <c r="T37" s="355">
        <v>484</v>
      </c>
      <c r="V37" s="352" t="s">
        <v>626</v>
      </c>
      <c r="W37" s="352">
        <v>464</v>
      </c>
    </row>
    <row r="38" spans="1:23" ht="13.5">
      <c r="A38" s="352" t="s">
        <v>62</v>
      </c>
      <c r="B38" s="352">
        <v>508</v>
      </c>
      <c r="D38" s="352" t="s">
        <v>64</v>
      </c>
      <c r="E38" s="352">
        <v>521</v>
      </c>
      <c r="G38" s="352" t="s">
        <v>62</v>
      </c>
      <c r="H38" s="352">
        <v>551</v>
      </c>
      <c r="J38" s="352" t="s">
        <v>65</v>
      </c>
      <c r="K38" s="352">
        <v>542</v>
      </c>
      <c r="M38" s="352" t="s">
        <v>60</v>
      </c>
      <c r="N38" s="352">
        <v>462</v>
      </c>
      <c r="P38" s="353" t="s">
        <v>420</v>
      </c>
      <c r="Q38" s="356">
        <v>511</v>
      </c>
      <c r="S38" s="353" t="s">
        <v>422</v>
      </c>
      <c r="T38" s="355">
        <v>471</v>
      </c>
      <c r="V38" s="352" t="s">
        <v>642</v>
      </c>
      <c r="W38" s="352">
        <v>456</v>
      </c>
    </row>
    <row r="39" spans="1:23" ht="13.5">
      <c r="A39" s="352" t="s">
        <v>66</v>
      </c>
      <c r="B39" s="352">
        <v>490</v>
      </c>
      <c r="D39" s="352" t="s">
        <v>60</v>
      </c>
      <c r="E39" s="352">
        <v>519</v>
      </c>
      <c r="G39" s="352" t="s">
        <v>59</v>
      </c>
      <c r="H39" s="352">
        <v>532</v>
      </c>
      <c r="J39" s="352" t="s">
        <v>60</v>
      </c>
      <c r="K39" s="352">
        <v>526</v>
      </c>
      <c r="M39" s="352" t="s">
        <v>54</v>
      </c>
      <c r="N39" s="352">
        <v>461</v>
      </c>
      <c r="P39" s="353" t="s">
        <v>421</v>
      </c>
      <c r="Q39" s="356">
        <v>505</v>
      </c>
      <c r="S39" s="353" t="s">
        <v>425</v>
      </c>
      <c r="T39" s="355">
        <v>469</v>
      </c>
      <c r="V39" s="352" t="s">
        <v>629</v>
      </c>
      <c r="W39" s="352">
        <v>442</v>
      </c>
    </row>
    <row r="40" spans="1:23" ht="13.5">
      <c r="A40" s="352" t="s">
        <v>65</v>
      </c>
      <c r="B40" s="352">
        <v>488</v>
      </c>
      <c r="D40" s="352" t="s">
        <v>56</v>
      </c>
      <c r="E40" s="352">
        <v>517</v>
      </c>
      <c r="G40" s="352" t="s">
        <v>65</v>
      </c>
      <c r="H40" s="352">
        <v>514</v>
      </c>
      <c r="J40" s="352" t="s">
        <v>62</v>
      </c>
      <c r="K40" s="352">
        <v>526</v>
      </c>
      <c r="M40" s="352" t="s">
        <v>65</v>
      </c>
      <c r="N40" s="352">
        <v>441</v>
      </c>
      <c r="P40" s="353" t="s">
        <v>422</v>
      </c>
      <c r="Q40" s="353">
        <v>503</v>
      </c>
      <c r="S40" s="353" t="s">
        <v>414</v>
      </c>
      <c r="T40" s="355">
        <v>459</v>
      </c>
      <c r="V40" s="352" t="s">
        <v>660</v>
      </c>
      <c r="W40" s="352">
        <v>441</v>
      </c>
    </row>
    <row r="41" spans="1:23" ht="13.5">
      <c r="A41" s="352" t="s">
        <v>57</v>
      </c>
      <c r="B41" s="352">
        <v>484</v>
      </c>
      <c r="D41" s="352" t="s">
        <v>66</v>
      </c>
      <c r="E41" s="352">
        <v>481</v>
      </c>
      <c r="G41" s="352" t="s">
        <v>66</v>
      </c>
      <c r="H41" s="352">
        <v>494</v>
      </c>
      <c r="J41" s="352" t="s">
        <v>64</v>
      </c>
      <c r="K41" s="352">
        <v>492</v>
      </c>
      <c r="M41" s="352" t="s">
        <v>66</v>
      </c>
      <c r="N41" s="352">
        <v>431</v>
      </c>
      <c r="P41" s="353" t="s">
        <v>423</v>
      </c>
      <c r="Q41" s="356">
        <v>500</v>
      </c>
      <c r="S41" s="353" t="s">
        <v>420</v>
      </c>
      <c r="T41" s="355">
        <v>451</v>
      </c>
      <c r="V41" s="352" t="s">
        <v>662</v>
      </c>
      <c r="W41" s="352">
        <v>437</v>
      </c>
    </row>
    <row r="42" spans="1:23" ht="13.5">
      <c r="A42" s="352" t="s">
        <v>63</v>
      </c>
      <c r="B42" s="352">
        <v>462</v>
      </c>
      <c r="D42" s="352" t="s">
        <v>61</v>
      </c>
      <c r="E42" s="352">
        <v>475</v>
      </c>
      <c r="G42" s="352" t="s">
        <v>63</v>
      </c>
      <c r="H42" s="352">
        <v>478</v>
      </c>
      <c r="J42" s="352" t="s">
        <v>61</v>
      </c>
      <c r="K42" s="352">
        <v>476</v>
      </c>
      <c r="M42" s="352" t="s">
        <v>63</v>
      </c>
      <c r="N42" s="352">
        <v>413</v>
      </c>
      <c r="P42" s="353" t="s">
        <v>424</v>
      </c>
      <c r="Q42" s="356">
        <v>465</v>
      </c>
      <c r="S42" s="353" t="s">
        <v>423</v>
      </c>
      <c r="T42" s="355">
        <v>428</v>
      </c>
      <c r="V42" s="352" t="s">
        <v>664</v>
      </c>
      <c r="W42" s="352">
        <v>414</v>
      </c>
    </row>
    <row r="43" spans="1:23" ht="13.5">
      <c r="A43" s="352" t="s">
        <v>64</v>
      </c>
      <c r="B43" s="352">
        <v>415</v>
      </c>
      <c r="D43" s="352" t="s">
        <v>65</v>
      </c>
      <c r="E43" s="352">
        <v>455</v>
      </c>
      <c r="G43" s="352" t="s">
        <v>64</v>
      </c>
      <c r="H43" s="352">
        <v>423</v>
      </c>
      <c r="J43" s="352" t="s">
        <v>66</v>
      </c>
      <c r="K43" s="352">
        <v>471</v>
      </c>
      <c r="M43" s="352" t="s">
        <v>64</v>
      </c>
      <c r="N43" s="352">
        <v>396</v>
      </c>
      <c r="P43" s="353" t="s">
        <v>425</v>
      </c>
      <c r="Q43" s="356">
        <v>432</v>
      </c>
      <c r="S43" s="353" t="s">
        <v>421</v>
      </c>
      <c r="T43" s="355">
        <v>414</v>
      </c>
      <c r="V43" s="352" t="s">
        <v>628</v>
      </c>
      <c r="W43" s="352">
        <v>386</v>
      </c>
    </row>
    <row r="44" spans="1:23" ht="13.5">
      <c r="A44" s="352" t="s">
        <v>67</v>
      </c>
      <c r="B44" s="352">
        <v>394</v>
      </c>
      <c r="D44" s="352" t="s">
        <v>68</v>
      </c>
      <c r="E44" s="352">
        <v>424</v>
      </c>
      <c r="G44" s="352" t="s">
        <v>68</v>
      </c>
      <c r="H44" s="352">
        <v>415</v>
      </c>
      <c r="J44" s="352" t="s">
        <v>68</v>
      </c>
      <c r="K44" s="352">
        <v>417</v>
      </c>
      <c r="M44" s="352" t="s">
        <v>67</v>
      </c>
      <c r="N44" s="352">
        <v>371</v>
      </c>
      <c r="P44" s="353" t="s">
        <v>426</v>
      </c>
      <c r="Q44" s="356">
        <v>403</v>
      </c>
      <c r="S44" s="353" t="s">
        <v>426</v>
      </c>
      <c r="T44" s="355">
        <v>401</v>
      </c>
      <c r="V44" s="352" t="s">
        <v>655</v>
      </c>
      <c r="W44" s="352">
        <v>374</v>
      </c>
    </row>
    <row r="45" spans="1:23" ht="13.5">
      <c r="A45" s="352" t="s">
        <v>68</v>
      </c>
      <c r="B45" s="352">
        <v>379</v>
      </c>
      <c r="D45" s="352" t="s">
        <v>67</v>
      </c>
      <c r="E45" s="352">
        <v>386</v>
      </c>
      <c r="G45" s="352" t="s">
        <v>67</v>
      </c>
      <c r="H45" s="352">
        <v>415</v>
      </c>
      <c r="J45" s="352" t="s">
        <v>67</v>
      </c>
      <c r="K45" s="352">
        <v>398</v>
      </c>
      <c r="M45" s="352" t="s">
        <v>68</v>
      </c>
      <c r="N45" s="352">
        <v>356</v>
      </c>
      <c r="P45" s="353" t="s">
        <v>427</v>
      </c>
      <c r="Q45" s="356">
        <v>357</v>
      </c>
      <c r="S45" s="353" t="s">
        <v>427</v>
      </c>
      <c r="T45" s="355">
        <v>358</v>
      </c>
      <c r="V45" s="352" t="s">
        <v>640</v>
      </c>
      <c r="W45" s="352">
        <v>322</v>
      </c>
    </row>
    <row r="46" spans="1:23" ht="13.5">
      <c r="A46" s="352" t="s">
        <v>69</v>
      </c>
      <c r="B46" s="352">
        <v>324</v>
      </c>
      <c r="D46" s="352" t="s">
        <v>69</v>
      </c>
      <c r="E46" s="352">
        <v>345</v>
      </c>
      <c r="G46" s="352" t="s">
        <v>69</v>
      </c>
      <c r="H46" s="352">
        <v>334</v>
      </c>
      <c r="J46" s="352" t="s">
        <v>69</v>
      </c>
      <c r="K46" s="352">
        <v>369</v>
      </c>
      <c r="M46" s="352" t="s">
        <v>69</v>
      </c>
      <c r="N46" s="352">
        <v>306</v>
      </c>
      <c r="P46" s="353" t="s">
        <v>428</v>
      </c>
      <c r="Q46" s="353">
        <v>313</v>
      </c>
      <c r="S46" s="353" t="s">
        <v>428</v>
      </c>
      <c r="T46" s="355">
        <v>334</v>
      </c>
      <c r="V46" s="352" t="s">
        <v>654</v>
      </c>
      <c r="W46" s="352">
        <v>264</v>
      </c>
    </row>
    <row r="47" spans="1:23" ht="13.5">
      <c r="A47" s="352" t="s">
        <v>70</v>
      </c>
      <c r="B47" s="352">
        <v>279</v>
      </c>
      <c r="D47" s="352" t="s">
        <v>71</v>
      </c>
      <c r="E47" s="352">
        <v>310</v>
      </c>
      <c r="G47" s="352" t="s">
        <v>72</v>
      </c>
      <c r="H47" s="352">
        <v>286</v>
      </c>
      <c r="J47" s="352" t="s">
        <v>70</v>
      </c>
      <c r="K47" s="352">
        <v>320</v>
      </c>
      <c r="M47" s="352" t="s">
        <v>72</v>
      </c>
      <c r="N47" s="352">
        <v>265</v>
      </c>
      <c r="P47" s="353" t="s">
        <v>429</v>
      </c>
      <c r="Q47" s="356">
        <v>304</v>
      </c>
      <c r="S47" s="353" t="s">
        <v>430</v>
      </c>
      <c r="T47" s="355">
        <v>299</v>
      </c>
      <c r="V47" s="352" t="s">
        <v>659</v>
      </c>
      <c r="W47" s="352">
        <v>258</v>
      </c>
    </row>
    <row r="48" spans="1:23" ht="13.5">
      <c r="A48" s="352" t="s">
        <v>71</v>
      </c>
      <c r="B48" s="352">
        <v>271</v>
      </c>
      <c r="D48" s="352" t="s">
        <v>70</v>
      </c>
      <c r="E48" s="352">
        <v>298</v>
      </c>
      <c r="G48" s="352" t="s">
        <v>70</v>
      </c>
      <c r="H48" s="352">
        <v>281</v>
      </c>
      <c r="J48" s="352" t="s">
        <v>72</v>
      </c>
      <c r="K48" s="352">
        <v>310</v>
      </c>
      <c r="M48" s="352" t="s">
        <v>70</v>
      </c>
      <c r="N48" s="352">
        <v>264</v>
      </c>
      <c r="P48" s="353" t="s">
        <v>430</v>
      </c>
      <c r="Q48" s="353">
        <v>291</v>
      </c>
      <c r="S48" s="353" t="s">
        <v>429</v>
      </c>
      <c r="T48" s="355">
        <v>275</v>
      </c>
      <c r="V48" s="352" t="s">
        <v>641</v>
      </c>
      <c r="W48" s="352">
        <v>254</v>
      </c>
    </row>
    <row r="49" spans="1:23" ht="13.5">
      <c r="A49" s="352" t="s">
        <v>72</v>
      </c>
      <c r="B49" s="352">
        <v>249</v>
      </c>
      <c r="D49" s="352" t="s">
        <v>72</v>
      </c>
      <c r="E49" s="352">
        <v>258</v>
      </c>
      <c r="G49" s="352" t="s">
        <v>71</v>
      </c>
      <c r="H49" s="352">
        <v>251</v>
      </c>
      <c r="J49" s="352" t="s">
        <v>71</v>
      </c>
      <c r="K49" s="352">
        <v>284</v>
      </c>
      <c r="M49" s="352" t="s">
        <v>71</v>
      </c>
      <c r="N49" s="352">
        <v>254</v>
      </c>
      <c r="P49" s="353" t="s">
        <v>431</v>
      </c>
      <c r="Q49" s="356">
        <v>260</v>
      </c>
      <c r="S49" s="353" t="s">
        <v>431</v>
      </c>
      <c r="T49" s="355">
        <v>270</v>
      </c>
      <c r="V49" s="352" t="s">
        <v>639</v>
      </c>
      <c r="W49" s="352">
        <v>213</v>
      </c>
    </row>
    <row r="50" spans="17:20" ht="13.5">
      <c r="Q50" s="352">
        <f>SUM(Q3:Q49)</f>
        <v>60387</v>
      </c>
      <c r="T50" s="352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zoomScale="70" zoomScaleNormal="70" workbookViewId="0" topLeftCell="A1">
      <selection activeCell="N25" sqref="N25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25390625" style="66" customWidth="1"/>
    <col min="14" max="16384" width="9.00390625" style="66" customWidth="1"/>
  </cols>
  <sheetData>
    <row r="1" spans="1:13" ht="19.5" customHeight="1">
      <c r="A1" s="850" t="s">
        <v>333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27" customHeight="1">
      <c r="A3" s="856"/>
      <c r="B3" s="990"/>
      <c r="C3" s="821" t="s">
        <v>276</v>
      </c>
      <c r="D3" s="820"/>
      <c r="E3" s="820"/>
      <c r="F3" s="820"/>
      <c r="G3" s="820"/>
      <c r="H3" s="821" t="s">
        <v>277</v>
      </c>
      <c r="I3" s="820"/>
      <c r="J3" s="820"/>
      <c r="K3" s="820"/>
      <c r="L3" s="820"/>
      <c r="M3" s="822"/>
    </row>
    <row r="4" spans="1:13" ht="27" customHeight="1">
      <c r="A4" s="858"/>
      <c r="B4" s="995"/>
      <c r="C4" s="996" t="s">
        <v>104</v>
      </c>
      <c r="D4" s="998" t="s">
        <v>278</v>
      </c>
      <c r="E4" s="999" t="s">
        <v>279</v>
      </c>
      <c r="F4" s="1000"/>
      <c r="G4" s="1000"/>
      <c r="H4" s="1001" t="s">
        <v>280</v>
      </c>
      <c r="I4" s="1000"/>
      <c r="J4" s="1002"/>
      <c r="K4" s="999" t="s">
        <v>281</v>
      </c>
      <c r="L4" s="1000"/>
      <c r="M4" s="1003"/>
    </row>
    <row r="5" spans="1:13" ht="27" customHeight="1">
      <c r="A5" s="858"/>
      <c r="B5" s="995"/>
      <c r="C5" s="996"/>
      <c r="D5" s="998"/>
      <c r="E5" s="287"/>
      <c r="F5" s="1004" t="s">
        <v>282</v>
      </c>
      <c r="G5" s="1005"/>
      <c r="H5" s="288"/>
      <c r="I5" s="1004" t="s">
        <v>282</v>
      </c>
      <c r="J5" s="1006"/>
      <c r="K5" s="287"/>
      <c r="L5" s="1004" t="s">
        <v>282</v>
      </c>
      <c r="M5" s="1007"/>
    </row>
    <row r="6" spans="1:13" ht="27" customHeight="1" thickBot="1">
      <c r="A6" s="860"/>
      <c r="B6" s="991"/>
      <c r="C6" s="997"/>
      <c r="D6" s="772"/>
      <c r="E6" s="289"/>
      <c r="F6" s="290"/>
      <c r="G6" s="291" t="s">
        <v>283</v>
      </c>
      <c r="H6" s="292"/>
      <c r="I6" s="290"/>
      <c r="J6" s="293" t="s">
        <v>283</v>
      </c>
      <c r="K6" s="289"/>
      <c r="L6" s="290"/>
      <c r="M6" s="294" t="s">
        <v>283</v>
      </c>
    </row>
    <row r="7" spans="1:13" ht="27" customHeight="1">
      <c r="A7" s="825" t="s">
        <v>152</v>
      </c>
      <c r="B7" s="826"/>
      <c r="C7" s="535">
        <f aca="true" t="shared" si="0" ref="C7:C16">SUM(D7:E7)</f>
        <v>18</v>
      </c>
      <c r="D7" s="536">
        <v>4</v>
      </c>
      <c r="E7" s="537">
        <v>14</v>
      </c>
      <c r="F7" s="538">
        <v>10</v>
      </c>
      <c r="G7" s="539">
        <v>8</v>
      </c>
      <c r="H7" s="544">
        <v>6</v>
      </c>
      <c r="I7" s="538">
        <v>4</v>
      </c>
      <c r="J7" s="545">
        <v>3</v>
      </c>
      <c r="K7" s="537">
        <v>8</v>
      </c>
      <c r="L7" s="538">
        <v>6</v>
      </c>
      <c r="M7" s="539">
        <v>5</v>
      </c>
    </row>
    <row r="8" spans="1:13" ht="27" customHeight="1">
      <c r="A8" s="825" t="s">
        <v>153</v>
      </c>
      <c r="B8" s="826"/>
      <c r="C8" s="295">
        <f t="shared" si="0"/>
        <v>33</v>
      </c>
      <c r="D8" s="296">
        <v>9</v>
      </c>
      <c r="E8" s="297">
        <v>24</v>
      </c>
      <c r="F8" s="298">
        <v>21</v>
      </c>
      <c r="G8" s="301">
        <v>17</v>
      </c>
      <c r="H8" s="299">
        <v>13</v>
      </c>
      <c r="I8" s="298">
        <v>10</v>
      </c>
      <c r="J8" s="300">
        <v>8</v>
      </c>
      <c r="K8" s="297">
        <v>11</v>
      </c>
      <c r="L8" s="298">
        <v>8</v>
      </c>
      <c r="M8" s="301">
        <v>7</v>
      </c>
    </row>
    <row r="9" spans="1:13" ht="27" customHeight="1">
      <c r="A9" s="825" t="s">
        <v>491</v>
      </c>
      <c r="B9" s="826"/>
      <c r="C9" s="295">
        <f t="shared" si="0"/>
        <v>42</v>
      </c>
      <c r="D9" s="296">
        <v>12</v>
      </c>
      <c r="E9" s="297">
        <v>30</v>
      </c>
      <c r="F9" s="298">
        <v>27</v>
      </c>
      <c r="G9" s="301">
        <v>24</v>
      </c>
      <c r="H9" s="299">
        <v>14</v>
      </c>
      <c r="I9" s="298">
        <v>12</v>
      </c>
      <c r="J9" s="300">
        <v>11</v>
      </c>
      <c r="K9" s="297">
        <v>16</v>
      </c>
      <c r="L9" s="298">
        <v>14</v>
      </c>
      <c r="M9" s="301">
        <v>13</v>
      </c>
    </row>
    <row r="10" spans="1:13" ht="27" customHeight="1">
      <c r="A10" s="825" t="s">
        <v>492</v>
      </c>
      <c r="B10" s="826"/>
      <c r="C10" s="295">
        <f t="shared" si="0"/>
        <v>28</v>
      </c>
      <c r="D10" s="296">
        <v>9</v>
      </c>
      <c r="E10" s="297">
        <v>19</v>
      </c>
      <c r="F10" s="298">
        <v>14</v>
      </c>
      <c r="G10" s="301">
        <v>13</v>
      </c>
      <c r="H10" s="299">
        <v>6</v>
      </c>
      <c r="I10" s="298">
        <v>4</v>
      </c>
      <c r="J10" s="300">
        <v>3</v>
      </c>
      <c r="K10" s="297">
        <v>13</v>
      </c>
      <c r="L10" s="298">
        <v>10</v>
      </c>
      <c r="M10" s="301">
        <v>10</v>
      </c>
    </row>
    <row r="11" spans="1:13" ht="27" customHeight="1">
      <c r="A11" s="825" t="s">
        <v>484</v>
      </c>
      <c r="B11" s="826"/>
      <c r="C11" s="295">
        <f t="shared" si="0"/>
        <v>19</v>
      </c>
      <c r="D11" s="296">
        <v>6</v>
      </c>
      <c r="E11" s="297">
        <v>13</v>
      </c>
      <c r="F11" s="298">
        <v>9</v>
      </c>
      <c r="G11" s="301">
        <v>7</v>
      </c>
      <c r="H11" s="299">
        <v>6</v>
      </c>
      <c r="I11" s="298">
        <v>4</v>
      </c>
      <c r="J11" s="300">
        <v>3</v>
      </c>
      <c r="K11" s="297">
        <v>7</v>
      </c>
      <c r="L11" s="298">
        <v>5</v>
      </c>
      <c r="M11" s="301">
        <v>4</v>
      </c>
    </row>
    <row r="12" spans="1:13" ht="27" customHeight="1">
      <c r="A12" s="825" t="s">
        <v>485</v>
      </c>
      <c r="B12" s="826"/>
      <c r="C12" s="295">
        <f t="shared" si="0"/>
        <v>21</v>
      </c>
      <c r="D12" s="296">
        <v>9</v>
      </c>
      <c r="E12" s="297">
        <v>12</v>
      </c>
      <c r="F12" s="298">
        <v>8</v>
      </c>
      <c r="G12" s="301">
        <v>8</v>
      </c>
      <c r="H12" s="299">
        <v>4</v>
      </c>
      <c r="I12" s="298">
        <v>1</v>
      </c>
      <c r="J12" s="300">
        <v>1</v>
      </c>
      <c r="K12" s="297">
        <v>8</v>
      </c>
      <c r="L12" s="298">
        <v>7</v>
      </c>
      <c r="M12" s="301">
        <v>7</v>
      </c>
    </row>
    <row r="13" spans="1:13" ht="27" customHeight="1">
      <c r="A13" s="825" t="s">
        <v>493</v>
      </c>
      <c r="B13" s="826"/>
      <c r="C13" s="295">
        <f t="shared" si="0"/>
        <v>49</v>
      </c>
      <c r="D13" s="296">
        <v>19</v>
      </c>
      <c r="E13" s="297">
        <v>30</v>
      </c>
      <c r="F13" s="298">
        <v>26</v>
      </c>
      <c r="G13" s="301">
        <v>25</v>
      </c>
      <c r="H13" s="299">
        <v>18</v>
      </c>
      <c r="I13" s="298">
        <v>16</v>
      </c>
      <c r="J13" s="300">
        <v>15</v>
      </c>
      <c r="K13" s="297">
        <v>12</v>
      </c>
      <c r="L13" s="298">
        <v>10</v>
      </c>
      <c r="M13" s="301">
        <v>10</v>
      </c>
    </row>
    <row r="14" spans="1:13" ht="27" customHeight="1">
      <c r="A14" s="852" t="s">
        <v>494</v>
      </c>
      <c r="B14" s="853"/>
      <c r="C14" s="295">
        <f t="shared" si="0"/>
        <v>31</v>
      </c>
      <c r="D14" s="303">
        <v>14</v>
      </c>
      <c r="E14" s="304">
        <v>17</v>
      </c>
      <c r="F14" s="305">
        <v>14</v>
      </c>
      <c r="G14" s="308">
        <v>14</v>
      </c>
      <c r="H14" s="306">
        <v>8</v>
      </c>
      <c r="I14" s="305">
        <v>6</v>
      </c>
      <c r="J14" s="307">
        <v>6</v>
      </c>
      <c r="K14" s="304">
        <v>9</v>
      </c>
      <c r="L14" s="305">
        <v>8</v>
      </c>
      <c r="M14" s="308">
        <v>8</v>
      </c>
    </row>
    <row r="15" spans="1:13" ht="27" customHeight="1">
      <c r="A15" s="854" t="s">
        <v>495</v>
      </c>
      <c r="B15" s="855"/>
      <c r="C15" s="302">
        <f t="shared" si="0"/>
        <v>31</v>
      </c>
      <c r="D15" s="297">
        <v>9</v>
      </c>
      <c r="E15" s="647">
        <v>22</v>
      </c>
      <c r="F15" s="542">
        <v>17</v>
      </c>
      <c r="G15" s="540">
        <v>15</v>
      </c>
      <c r="H15" s="648">
        <v>11</v>
      </c>
      <c r="I15" s="542">
        <v>8</v>
      </c>
      <c r="J15" s="296">
        <v>7</v>
      </c>
      <c r="K15" s="297">
        <v>11</v>
      </c>
      <c r="L15" s="678">
        <v>9</v>
      </c>
      <c r="M15" s="540">
        <v>8</v>
      </c>
    </row>
    <row r="16" spans="1:13" ht="27" customHeight="1" thickBot="1">
      <c r="A16" s="833" t="s">
        <v>481</v>
      </c>
      <c r="B16" s="834"/>
      <c r="C16" s="302">
        <f t="shared" si="0"/>
        <v>36</v>
      </c>
      <c r="D16" s="532">
        <v>5</v>
      </c>
      <c r="E16" s="533">
        <v>31</v>
      </c>
      <c r="F16" s="543">
        <v>27</v>
      </c>
      <c r="G16" s="541">
        <v>25</v>
      </c>
      <c r="H16" s="534">
        <v>9</v>
      </c>
      <c r="I16" s="543">
        <v>6</v>
      </c>
      <c r="J16" s="532">
        <v>6</v>
      </c>
      <c r="K16" s="533">
        <v>22</v>
      </c>
      <c r="L16" s="543">
        <v>21</v>
      </c>
      <c r="M16" s="541">
        <v>19</v>
      </c>
    </row>
    <row r="17" spans="1:13" ht="27" customHeight="1" thickBot="1" thickTop="1">
      <c r="A17" s="829" t="s">
        <v>158</v>
      </c>
      <c r="B17" s="830"/>
      <c r="C17" s="310">
        <f>SUM(C7:C16)/10</f>
        <v>30.8</v>
      </c>
      <c r="D17" s="311">
        <f aca="true" t="shared" si="1" ref="D17:M17">SUM(D7:D16)/10</f>
        <v>9.6</v>
      </c>
      <c r="E17" s="312">
        <f t="shared" si="1"/>
        <v>21.2</v>
      </c>
      <c r="F17" s="313">
        <f t="shared" si="1"/>
        <v>17.3</v>
      </c>
      <c r="G17" s="314">
        <f t="shared" si="1"/>
        <v>15.6</v>
      </c>
      <c r="H17" s="315">
        <f t="shared" si="1"/>
        <v>9.5</v>
      </c>
      <c r="I17" s="313">
        <f t="shared" si="1"/>
        <v>7.1</v>
      </c>
      <c r="J17" s="316">
        <f t="shared" si="1"/>
        <v>6.3</v>
      </c>
      <c r="K17" s="312">
        <f t="shared" si="1"/>
        <v>11.7</v>
      </c>
      <c r="L17" s="313">
        <f t="shared" si="1"/>
        <v>9.8</v>
      </c>
      <c r="M17" s="314">
        <f t="shared" si="1"/>
        <v>9.1</v>
      </c>
    </row>
    <row r="18" spans="1:13" ht="27" customHeight="1" thickBot="1">
      <c r="A18" s="988" t="s">
        <v>499</v>
      </c>
      <c r="B18" s="989"/>
      <c r="C18" s="317">
        <v>16</v>
      </c>
      <c r="D18" s="523">
        <v>5</v>
      </c>
      <c r="E18" s="524">
        <v>11</v>
      </c>
      <c r="F18" s="525">
        <v>10</v>
      </c>
      <c r="G18" s="526">
        <v>9</v>
      </c>
      <c r="H18" s="527">
        <v>5</v>
      </c>
      <c r="I18" s="525">
        <v>5</v>
      </c>
      <c r="J18" s="528">
        <v>5</v>
      </c>
      <c r="K18" s="524">
        <v>6</v>
      </c>
      <c r="L18" s="525">
        <v>5</v>
      </c>
      <c r="M18" s="529">
        <v>4</v>
      </c>
    </row>
    <row r="20" ht="22.5" customHeight="1"/>
    <row r="21" spans="1:13" ht="19.5" customHeight="1">
      <c r="A21" s="850" t="s">
        <v>334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</row>
    <row r="22" ht="19.5" customHeight="1" thickBot="1"/>
    <row r="23" spans="1:13" ht="27" customHeight="1">
      <c r="A23" s="856"/>
      <c r="B23" s="990"/>
      <c r="C23" s="992" t="s">
        <v>284</v>
      </c>
      <c r="D23" s="994" t="s">
        <v>285</v>
      </c>
      <c r="E23" s="798" t="s">
        <v>286</v>
      </c>
      <c r="F23" s="820"/>
      <c r="G23" s="820"/>
      <c r="H23" s="820"/>
      <c r="I23" s="820"/>
      <c r="J23" s="820"/>
      <c r="K23" s="820"/>
      <c r="L23" s="820"/>
      <c r="M23" s="822"/>
    </row>
    <row r="24" spans="1:13" ht="27" customHeight="1" thickBot="1">
      <c r="A24" s="860"/>
      <c r="B24" s="991"/>
      <c r="C24" s="993"/>
      <c r="D24" s="770"/>
      <c r="E24" s="318" t="s">
        <v>477</v>
      </c>
      <c r="F24" s="318" t="s">
        <v>287</v>
      </c>
      <c r="G24" s="318" t="s">
        <v>288</v>
      </c>
      <c r="H24" s="319" t="s">
        <v>289</v>
      </c>
      <c r="I24" s="319" t="s">
        <v>290</v>
      </c>
      <c r="J24" s="319" t="s">
        <v>291</v>
      </c>
      <c r="K24" s="318" t="s">
        <v>217</v>
      </c>
      <c r="L24" s="318" t="s">
        <v>216</v>
      </c>
      <c r="M24" s="320" t="s">
        <v>111</v>
      </c>
    </row>
    <row r="25" spans="1:13" ht="27" customHeight="1">
      <c r="A25" s="825" t="s">
        <v>152</v>
      </c>
      <c r="B25" s="877"/>
      <c r="C25" s="551">
        <v>810</v>
      </c>
      <c r="D25" s="536">
        <f aca="true" t="shared" si="2" ref="D25:D33">SUM(E25:M25)</f>
        <v>248</v>
      </c>
      <c r="E25" s="548">
        <v>56</v>
      </c>
      <c r="F25" s="548">
        <v>26</v>
      </c>
      <c r="G25" s="548">
        <v>25</v>
      </c>
      <c r="H25" s="548">
        <v>15</v>
      </c>
      <c r="I25" s="548">
        <v>8</v>
      </c>
      <c r="J25" s="548">
        <v>19</v>
      </c>
      <c r="K25" s="548">
        <v>10</v>
      </c>
      <c r="L25" s="548">
        <v>1</v>
      </c>
      <c r="M25" s="549">
        <v>88</v>
      </c>
    </row>
    <row r="26" spans="1:13" ht="27" customHeight="1">
      <c r="A26" s="825" t="s">
        <v>153</v>
      </c>
      <c r="B26" s="877"/>
      <c r="C26" s="552">
        <v>789</v>
      </c>
      <c r="D26" s="296">
        <f t="shared" si="2"/>
        <v>250</v>
      </c>
      <c r="E26" s="321">
        <v>63</v>
      </c>
      <c r="F26" s="321">
        <v>19</v>
      </c>
      <c r="G26" s="321">
        <v>29</v>
      </c>
      <c r="H26" s="321">
        <v>10</v>
      </c>
      <c r="I26" s="321">
        <v>8</v>
      </c>
      <c r="J26" s="321">
        <v>17</v>
      </c>
      <c r="K26" s="321">
        <v>17</v>
      </c>
      <c r="L26" s="321">
        <v>2</v>
      </c>
      <c r="M26" s="322">
        <v>85</v>
      </c>
    </row>
    <row r="27" spans="1:13" ht="27" customHeight="1">
      <c r="A27" s="825" t="s">
        <v>491</v>
      </c>
      <c r="B27" s="877"/>
      <c r="C27" s="552">
        <v>701</v>
      </c>
      <c r="D27" s="296">
        <f t="shared" si="2"/>
        <v>248</v>
      </c>
      <c r="E27" s="321">
        <v>62</v>
      </c>
      <c r="F27" s="321">
        <v>18</v>
      </c>
      <c r="G27" s="321">
        <v>26</v>
      </c>
      <c r="H27" s="321">
        <v>10</v>
      </c>
      <c r="I27" s="321">
        <v>6</v>
      </c>
      <c r="J27" s="321">
        <v>19</v>
      </c>
      <c r="K27" s="321">
        <v>4</v>
      </c>
      <c r="L27" s="321">
        <v>22</v>
      </c>
      <c r="M27" s="322">
        <v>81</v>
      </c>
    </row>
    <row r="28" spans="1:13" ht="27" customHeight="1">
      <c r="A28" s="825" t="s">
        <v>492</v>
      </c>
      <c r="B28" s="877"/>
      <c r="C28" s="552">
        <v>742</v>
      </c>
      <c r="D28" s="296">
        <f t="shared" si="2"/>
        <v>241</v>
      </c>
      <c r="E28" s="321">
        <v>56</v>
      </c>
      <c r="F28" s="321">
        <v>26</v>
      </c>
      <c r="G28" s="321">
        <v>26</v>
      </c>
      <c r="H28" s="321">
        <v>16</v>
      </c>
      <c r="I28" s="321">
        <v>5</v>
      </c>
      <c r="J28" s="321">
        <v>22</v>
      </c>
      <c r="K28" s="321">
        <v>12</v>
      </c>
      <c r="L28" s="321">
        <v>3</v>
      </c>
      <c r="M28" s="322">
        <v>75</v>
      </c>
    </row>
    <row r="29" spans="1:13" ht="27" customHeight="1">
      <c r="A29" s="825" t="s">
        <v>484</v>
      </c>
      <c r="B29" s="877"/>
      <c r="C29" s="552">
        <v>775</v>
      </c>
      <c r="D29" s="296">
        <f t="shared" si="2"/>
        <v>225</v>
      </c>
      <c r="E29" s="321">
        <v>54</v>
      </c>
      <c r="F29" s="321">
        <v>26</v>
      </c>
      <c r="G29" s="321">
        <v>17</v>
      </c>
      <c r="H29" s="321">
        <v>10</v>
      </c>
      <c r="I29" s="321">
        <v>12</v>
      </c>
      <c r="J29" s="321">
        <v>23</v>
      </c>
      <c r="K29" s="321">
        <v>1</v>
      </c>
      <c r="L29" s="321">
        <v>3</v>
      </c>
      <c r="M29" s="322">
        <v>79</v>
      </c>
    </row>
    <row r="30" spans="1:13" ht="27" customHeight="1">
      <c r="A30" s="825" t="s">
        <v>485</v>
      </c>
      <c r="B30" s="877"/>
      <c r="C30" s="552">
        <v>744</v>
      </c>
      <c r="D30" s="296">
        <f t="shared" si="2"/>
        <v>261</v>
      </c>
      <c r="E30" s="321">
        <v>53</v>
      </c>
      <c r="F30" s="321">
        <v>26</v>
      </c>
      <c r="G30" s="321">
        <v>28</v>
      </c>
      <c r="H30" s="321">
        <v>10</v>
      </c>
      <c r="I30" s="321">
        <v>6</v>
      </c>
      <c r="J30" s="321">
        <v>30</v>
      </c>
      <c r="K30" s="321">
        <v>9</v>
      </c>
      <c r="L30" s="321">
        <v>4</v>
      </c>
      <c r="M30" s="322">
        <v>95</v>
      </c>
    </row>
    <row r="31" spans="1:13" ht="27" customHeight="1">
      <c r="A31" s="825" t="s">
        <v>493</v>
      </c>
      <c r="B31" s="877"/>
      <c r="C31" s="552">
        <v>917</v>
      </c>
      <c r="D31" s="296">
        <f t="shared" si="2"/>
        <v>227</v>
      </c>
      <c r="E31" s="321">
        <v>57</v>
      </c>
      <c r="F31" s="321">
        <v>20</v>
      </c>
      <c r="G31" s="321">
        <v>28</v>
      </c>
      <c r="H31" s="321">
        <v>10</v>
      </c>
      <c r="I31" s="321">
        <v>5</v>
      </c>
      <c r="J31" s="321">
        <v>16</v>
      </c>
      <c r="K31" s="321">
        <v>8</v>
      </c>
      <c r="L31" s="321">
        <v>4</v>
      </c>
      <c r="M31" s="322">
        <v>79</v>
      </c>
    </row>
    <row r="32" spans="1:13" ht="27" customHeight="1">
      <c r="A32" s="852" t="s">
        <v>494</v>
      </c>
      <c r="B32" s="878"/>
      <c r="C32" s="553">
        <v>654</v>
      </c>
      <c r="D32" s="296">
        <f t="shared" si="2"/>
        <v>253</v>
      </c>
      <c r="E32" s="323">
        <v>51</v>
      </c>
      <c r="F32" s="323">
        <v>21</v>
      </c>
      <c r="G32" s="323">
        <v>21</v>
      </c>
      <c r="H32" s="323">
        <v>5</v>
      </c>
      <c r="I32" s="323">
        <v>2</v>
      </c>
      <c r="J32" s="323">
        <v>42</v>
      </c>
      <c r="K32" s="323">
        <v>10</v>
      </c>
      <c r="L32" s="323">
        <v>6</v>
      </c>
      <c r="M32" s="324">
        <v>95</v>
      </c>
    </row>
    <row r="33" spans="1:13" ht="27" customHeight="1">
      <c r="A33" s="854" t="s">
        <v>495</v>
      </c>
      <c r="B33" s="879"/>
      <c r="C33" s="552">
        <v>697</v>
      </c>
      <c r="D33" s="303">
        <f t="shared" si="2"/>
        <v>231</v>
      </c>
      <c r="E33" s="321">
        <v>53</v>
      </c>
      <c r="F33" s="321">
        <v>15</v>
      </c>
      <c r="G33" s="321">
        <v>24</v>
      </c>
      <c r="H33" s="321">
        <v>9</v>
      </c>
      <c r="I33" s="321">
        <v>2</v>
      </c>
      <c r="J33" s="321">
        <v>20</v>
      </c>
      <c r="K33" s="321">
        <v>9</v>
      </c>
      <c r="L33" s="321">
        <v>4</v>
      </c>
      <c r="M33" s="322">
        <v>95</v>
      </c>
    </row>
    <row r="34" spans="1:13" ht="27" customHeight="1" thickBot="1">
      <c r="A34" s="833" t="s">
        <v>481</v>
      </c>
      <c r="B34" s="881"/>
      <c r="C34" s="554">
        <v>707</v>
      </c>
      <c r="D34" s="309">
        <f>SUM(E34:M34)</f>
        <v>207</v>
      </c>
      <c r="E34" s="546">
        <v>47</v>
      </c>
      <c r="F34" s="546">
        <v>25</v>
      </c>
      <c r="G34" s="546">
        <v>20</v>
      </c>
      <c r="H34" s="546">
        <v>6</v>
      </c>
      <c r="I34" s="546">
        <v>3</v>
      </c>
      <c r="J34" s="546">
        <v>14</v>
      </c>
      <c r="K34" s="546">
        <v>3</v>
      </c>
      <c r="L34" s="546">
        <v>6</v>
      </c>
      <c r="M34" s="547">
        <v>83</v>
      </c>
    </row>
    <row r="35" spans="1:13" ht="27" customHeight="1" thickBot="1" thickTop="1">
      <c r="A35" s="829" t="s">
        <v>158</v>
      </c>
      <c r="B35" s="880"/>
      <c r="C35" s="555">
        <f>SUM(C25:C34)/10</f>
        <v>753.6</v>
      </c>
      <c r="D35" s="550">
        <f>SUM(D25:D34)/10</f>
        <v>239.1</v>
      </c>
      <c r="E35" s="325">
        <f>SUM(E25:E34)/10</f>
        <v>55.2</v>
      </c>
      <c r="F35" s="325">
        <f aca="true" t="shared" si="3" ref="F35:M35">SUM(F25:F34)/10</f>
        <v>22.2</v>
      </c>
      <c r="G35" s="325">
        <f t="shared" si="3"/>
        <v>24.4</v>
      </c>
      <c r="H35" s="325">
        <f t="shared" si="3"/>
        <v>10.1</v>
      </c>
      <c r="I35" s="325">
        <f t="shared" si="3"/>
        <v>5.7</v>
      </c>
      <c r="J35" s="325">
        <f t="shared" si="3"/>
        <v>22.2</v>
      </c>
      <c r="K35" s="325">
        <f t="shared" si="3"/>
        <v>8.3</v>
      </c>
      <c r="L35" s="325">
        <f t="shared" si="3"/>
        <v>5.5</v>
      </c>
      <c r="M35" s="326">
        <f t="shared" si="3"/>
        <v>85.5</v>
      </c>
    </row>
    <row r="36" spans="1:13" ht="27" customHeight="1" thickBot="1">
      <c r="A36" s="988" t="s">
        <v>496</v>
      </c>
      <c r="B36" s="989"/>
      <c r="C36" s="527">
        <v>713</v>
      </c>
      <c r="D36" s="317">
        <v>194</v>
      </c>
      <c r="E36" s="530">
        <v>41</v>
      </c>
      <c r="F36" s="530">
        <v>16</v>
      </c>
      <c r="G36" s="530">
        <v>23</v>
      </c>
      <c r="H36" s="530">
        <v>4</v>
      </c>
      <c r="I36" s="530">
        <v>7</v>
      </c>
      <c r="J36" s="530">
        <v>16</v>
      </c>
      <c r="K36" s="530">
        <v>9</v>
      </c>
      <c r="L36" s="530">
        <v>1</v>
      </c>
      <c r="M36" s="531">
        <v>77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workbookViewId="0" topLeftCell="A1">
      <selection activeCell="J19" sqref="J19"/>
    </sheetView>
  </sheetViews>
  <sheetFormatPr defaultColWidth="9.00390625" defaultRowHeight="13.5"/>
  <cols>
    <col min="1" max="1" width="15.625" style="66" bestFit="1" customWidth="1"/>
    <col min="2" max="11" width="7.625" style="66" customWidth="1"/>
    <col min="12" max="13" width="8.25390625" style="66" customWidth="1"/>
    <col min="14" max="16384" width="9.00390625" style="66" customWidth="1"/>
  </cols>
  <sheetData>
    <row r="1" spans="1:11" s="327" customFormat="1" ht="18" customHeight="1">
      <c r="A1" s="1034" t="s">
        <v>356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="281" customFormat="1" ht="13.5" customHeight="1" thickBot="1"/>
    <row r="3" spans="1:11" s="281" customFormat="1" ht="20.25" customHeight="1" thickBot="1">
      <c r="A3" s="328" t="s">
        <v>357</v>
      </c>
      <c r="B3" s="329" t="s">
        <v>500</v>
      </c>
      <c r="C3" s="329" t="s">
        <v>501</v>
      </c>
      <c r="D3" s="329" t="s">
        <v>502</v>
      </c>
      <c r="E3" s="329" t="s">
        <v>503</v>
      </c>
      <c r="F3" s="329" t="s">
        <v>504</v>
      </c>
      <c r="G3" s="329" t="s">
        <v>505</v>
      </c>
      <c r="H3" s="329" t="s">
        <v>506</v>
      </c>
      <c r="I3" s="329" t="s">
        <v>507</v>
      </c>
      <c r="J3" s="329" t="s">
        <v>508</v>
      </c>
      <c r="K3" s="330" t="s">
        <v>509</v>
      </c>
    </row>
    <row r="4" spans="1:11" s="281" customFormat="1" ht="20.25" customHeight="1" thickTop="1">
      <c r="A4" s="331" t="s">
        <v>358</v>
      </c>
      <c r="B4" s="332">
        <v>789</v>
      </c>
      <c r="C4" s="332">
        <v>701</v>
      </c>
      <c r="D4" s="332">
        <v>742</v>
      </c>
      <c r="E4" s="332">
        <v>775</v>
      </c>
      <c r="F4" s="332">
        <v>744</v>
      </c>
      <c r="G4" s="332">
        <v>917</v>
      </c>
      <c r="H4" s="332">
        <v>654</v>
      </c>
      <c r="I4" s="333">
        <v>697</v>
      </c>
      <c r="J4" s="332">
        <v>707</v>
      </c>
      <c r="K4" s="500">
        <v>713</v>
      </c>
    </row>
    <row r="5" spans="1:11" s="281" customFormat="1" ht="20.25" customHeight="1">
      <c r="A5" s="334" t="s">
        <v>359</v>
      </c>
      <c r="B5" s="335">
        <f>37+24</f>
        <v>61</v>
      </c>
      <c r="C5" s="335">
        <f>54+39</f>
        <v>93</v>
      </c>
      <c r="D5" s="335">
        <f>39+35</f>
        <v>74</v>
      </c>
      <c r="E5" s="335">
        <f>34+45</f>
        <v>79</v>
      </c>
      <c r="F5" s="335">
        <f>49+41</f>
        <v>90</v>
      </c>
      <c r="G5" s="335">
        <f>53+47</f>
        <v>100</v>
      </c>
      <c r="H5" s="335">
        <v>101</v>
      </c>
      <c r="I5" s="336">
        <v>71</v>
      </c>
      <c r="J5" s="335">
        <v>58</v>
      </c>
      <c r="K5" s="501">
        <v>73</v>
      </c>
    </row>
    <row r="6" spans="1:11" s="281" customFormat="1" ht="20.25" customHeight="1" thickBot="1">
      <c r="A6" s="337" t="s">
        <v>360</v>
      </c>
      <c r="B6" s="338">
        <f aca="true" t="shared" si="0" ref="B6:J6">B5/B4*100</f>
        <v>7.731305449936629</v>
      </c>
      <c r="C6" s="338">
        <f t="shared" si="0"/>
        <v>13.266761768901569</v>
      </c>
      <c r="D6" s="338">
        <f t="shared" si="0"/>
        <v>9.973045822102426</v>
      </c>
      <c r="E6" s="338">
        <f t="shared" si="0"/>
        <v>10.193548387096774</v>
      </c>
      <c r="F6" s="338">
        <f t="shared" si="0"/>
        <v>12.096774193548388</v>
      </c>
      <c r="G6" s="338">
        <f t="shared" si="0"/>
        <v>10.905125408942203</v>
      </c>
      <c r="H6" s="338">
        <f t="shared" si="0"/>
        <v>15.443425076452598</v>
      </c>
      <c r="I6" s="338">
        <f t="shared" si="0"/>
        <v>10.186513629842182</v>
      </c>
      <c r="J6" s="339">
        <f t="shared" si="0"/>
        <v>8.203677510608204</v>
      </c>
      <c r="K6" s="340">
        <f>K5/K4*100</f>
        <v>10.238429172510518</v>
      </c>
    </row>
    <row r="7" s="281" customFormat="1" ht="16.5" customHeight="1"/>
    <row r="8" s="281" customFormat="1" ht="16.5" customHeight="1"/>
    <row r="9" s="281" customFormat="1" ht="16.5" customHeight="1"/>
    <row r="10" spans="1:11" s="327" customFormat="1" ht="18" customHeight="1">
      <c r="A10" s="1038" t="s">
        <v>672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</row>
    <row r="11" s="281" customFormat="1" ht="13.5" customHeight="1" thickBot="1"/>
    <row r="12" spans="1:11" s="281" customFormat="1" ht="20.25" customHeight="1">
      <c r="A12" s="341" t="s">
        <v>361</v>
      </c>
      <c r="B12" s="342" t="s">
        <v>362</v>
      </c>
      <c r="C12" s="343" t="s">
        <v>363</v>
      </c>
      <c r="D12" s="343" t="s">
        <v>364</v>
      </c>
      <c r="E12" s="343" t="s">
        <v>365</v>
      </c>
      <c r="F12" s="343" t="s">
        <v>366</v>
      </c>
      <c r="G12" s="343" t="s">
        <v>367</v>
      </c>
      <c r="H12" s="343" t="s">
        <v>368</v>
      </c>
      <c r="I12" s="343" t="s">
        <v>369</v>
      </c>
      <c r="J12" s="343" t="s">
        <v>78</v>
      </c>
      <c r="K12" s="344" t="s">
        <v>136</v>
      </c>
    </row>
    <row r="13" spans="1:11" s="281" customFormat="1" ht="20.25" customHeight="1" thickBot="1">
      <c r="A13" s="345" t="s">
        <v>313</v>
      </c>
      <c r="B13" s="377">
        <v>12</v>
      </c>
      <c r="C13" s="378">
        <v>13</v>
      </c>
      <c r="D13" s="378">
        <v>3</v>
      </c>
      <c r="E13" s="378">
        <v>2</v>
      </c>
      <c r="F13" s="378">
        <v>11</v>
      </c>
      <c r="G13" s="378">
        <v>12</v>
      </c>
      <c r="H13" s="378">
        <v>10</v>
      </c>
      <c r="I13" s="378">
        <v>9</v>
      </c>
      <c r="J13" s="378">
        <v>1</v>
      </c>
      <c r="K13" s="346">
        <f>SUM(B13:J13)</f>
        <v>73</v>
      </c>
    </row>
    <row r="14" s="281" customFormat="1" ht="16.5" customHeight="1"/>
    <row r="15" s="281" customFormat="1" ht="16.5" customHeight="1"/>
    <row r="16" s="281" customFormat="1" ht="16.5" customHeight="1"/>
    <row r="17" spans="1:11" s="327" customFormat="1" ht="18" customHeight="1">
      <c r="A17" s="1038" t="s">
        <v>673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</row>
    <row r="18" s="281" customFormat="1" ht="13.5" customHeight="1" thickBot="1"/>
    <row r="19" spans="1:7" s="281" customFormat="1" ht="20.25" customHeight="1" thickBot="1">
      <c r="A19" s="1023" t="s">
        <v>464</v>
      </c>
      <c r="B19" s="1024"/>
      <c r="C19" s="1024"/>
      <c r="D19" s="1039"/>
      <c r="E19" s="1025">
        <v>68</v>
      </c>
      <c r="F19" s="1026"/>
      <c r="G19" s="1027"/>
    </row>
    <row r="20" spans="1:7" s="281" customFormat="1" ht="20.25" customHeight="1" thickBot="1">
      <c r="A20" s="1023" t="s">
        <v>465</v>
      </c>
      <c r="B20" s="1024"/>
      <c r="C20" s="1024"/>
      <c r="D20" s="1024"/>
      <c r="E20" s="1015">
        <v>0</v>
      </c>
      <c r="F20" s="1016"/>
      <c r="G20" s="1017"/>
    </row>
    <row r="21" spans="1:7" s="281" customFormat="1" ht="20.25" customHeight="1">
      <c r="A21" s="1035" t="s">
        <v>466</v>
      </c>
      <c r="B21" s="1036"/>
      <c r="C21" s="1036"/>
      <c r="D21" s="1037"/>
      <c r="E21" s="1028">
        <v>2</v>
      </c>
      <c r="F21" s="1029"/>
      <c r="G21" s="1030"/>
    </row>
    <row r="22" spans="1:7" s="281" customFormat="1" ht="20.25" customHeight="1" thickBot="1">
      <c r="A22" s="347"/>
      <c r="B22" s="1011" t="s">
        <v>467</v>
      </c>
      <c r="C22" s="1011"/>
      <c r="D22" s="1012"/>
      <c r="E22" s="1018">
        <v>0</v>
      </c>
      <c r="F22" s="1019"/>
      <c r="G22" s="1020"/>
    </row>
    <row r="23" spans="1:7" s="281" customFormat="1" ht="20.25" customHeight="1" thickBot="1">
      <c r="A23" s="1021" t="s">
        <v>468</v>
      </c>
      <c r="B23" s="1022"/>
      <c r="C23" s="1022"/>
      <c r="D23" s="1022"/>
      <c r="E23" s="1031">
        <v>586536</v>
      </c>
      <c r="F23" s="1032"/>
      <c r="G23" s="1033"/>
    </row>
    <row r="24" spans="1:7" s="281" customFormat="1" ht="20.25" customHeight="1" thickBot="1">
      <c r="A24" s="1023" t="s">
        <v>469</v>
      </c>
      <c r="B24" s="1024"/>
      <c r="C24" s="1024"/>
      <c r="D24" s="1024"/>
      <c r="E24" s="1031">
        <f>E23/E19</f>
        <v>8625.529411764706</v>
      </c>
      <c r="F24" s="1032"/>
      <c r="G24" s="1033"/>
    </row>
    <row r="25" spans="1:7" s="281" customFormat="1" ht="20.25" customHeight="1">
      <c r="A25" s="1035" t="s">
        <v>470</v>
      </c>
      <c r="B25" s="1036"/>
      <c r="C25" s="1036"/>
      <c r="D25" s="1037"/>
      <c r="E25" s="1028">
        <f>SUM(E26:E29)</f>
        <v>37</v>
      </c>
      <c r="F25" s="1029"/>
      <c r="G25" s="1030"/>
    </row>
    <row r="26" spans="1:7" s="281" customFormat="1" ht="20.25" customHeight="1">
      <c r="A26" s="348"/>
      <c r="B26" s="1013" t="s">
        <v>471</v>
      </c>
      <c r="C26" s="1013"/>
      <c r="D26" s="1014"/>
      <c r="E26" s="1008">
        <v>7</v>
      </c>
      <c r="F26" s="1009"/>
      <c r="G26" s="1010"/>
    </row>
    <row r="27" spans="1:7" s="281" customFormat="1" ht="20.25" customHeight="1">
      <c r="A27" s="348"/>
      <c r="B27" s="1013" t="s">
        <v>472</v>
      </c>
      <c r="C27" s="1013"/>
      <c r="D27" s="1014"/>
      <c r="E27" s="1008">
        <v>2</v>
      </c>
      <c r="F27" s="1009"/>
      <c r="G27" s="1010"/>
    </row>
    <row r="28" spans="1:7" s="281" customFormat="1" ht="20.25" customHeight="1">
      <c r="A28" s="348"/>
      <c r="B28" s="1013" t="s">
        <v>473</v>
      </c>
      <c r="C28" s="1013"/>
      <c r="D28" s="1014"/>
      <c r="E28" s="1008">
        <v>10</v>
      </c>
      <c r="F28" s="1009"/>
      <c r="G28" s="1010"/>
    </row>
    <row r="29" spans="1:7" s="281" customFormat="1" ht="20.25" customHeight="1" thickBot="1">
      <c r="A29" s="347"/>
      <c r="B29" s="1011" t="s">
        <v>7</v>
      </c>
      <c r="C29" s="1011"/>
      <c r="D29" s="1012"/>
      <c r="E29" s="1018">
        <v>18</v>
      </c>
      <c r="F29" s="1019"/>
      <c r="G29" s="1020"/>
    </row>
    <row r="30" spans="1:7" s="281" customFormat="1" ht="20.25" customHeight="1" thickBot="1">
      <c r="A30" s="1021" t="s">
        <v>474</v>
      </c>
      <c r="B30" s="1022"/>
      <c r="C30" s="1022"/>
      <c r="D30" s="1022"/>
      <c r="E30" s="1015">
        <v>19</v>
      </c>
      <c r="F30" s="1016"/>
      <c r="G30" s="1017"/>
    </row>
    <row r="31" spans="1:7" s="281" customFormat="1" ht="20.25" customHeight="1" thickBot="1">
      <c r="A31" s="1023" t="s">
        <v>475</v>
      </c>
      <c r="B31" s="1024"/>
      <c r="C31" s="1024"/>
      <c r="D31" s="1024"/>
      <c r="E31" s="1015">
        <v>40</v>
      </c>
      <c r="F31" s="1016"/>
      <c r="G31" s="1017"/>
    </row>
    <row r="32" spans="2:4" s="281" customFormat="1" ht="12" customHeight="1">
      <c r="B32" s="349"/>
      <c r="C32" s="349"/>
      <c r="D32" s="349"/>
    </row>
    <row r="33" s="281" customFormat="1" ht="20.25" customHeight="1">
      <c r="B33" s="350" t="s">
        <v>476</v>
      </c>
    </row>
    <row r="34" s="281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H48" sqref="H48:H4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675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309</v>
      </c>
      <c r="C4" s="147">
        <v>2</v>
      </c>
    </row>
    <row r="5" spans="2:3" ht="13.5">
      <c r="B5" s="351" t="s">
        <v>314</v>
      </c>
      <c r="C5" s="147">
        <v>6</v>
      </c>
    </row>
    <row r="6" spans="2:3" ht="13.5">
      <c r="B6" s="351" t="s">
        <v>310</v>
      </c>
      <c r="C6" s="147">
        <v>8</v>
      </c>
    </row>
    <row r="7" spans="2:3" ht="13.5">
      <c r="B7" s="351" t="s">
        <v>311</v>
      </c>
      <c r="C7" s="147">
        <v>5</v>
      </c>
    </row>
    <row r="8" spans="2:3" ht="13.5">
      <c r="B8" s="351" t="s">
        <v>312</v>
      </c>
      <c r="C8" s="147">
        <v>2</v>
      </c>
    </row>
    <row r="9" spans="2:3" ht="13.5">
      <c r="B9" s="351" t="s">
        <v>111</v>
      </c>
      <c r="C9" s="147">
        <v>8</v>
      </c>
    </row>
    <row r="10" spans="2:3" ht="13.5">
      <c r="B10" s="351" t="s">
        <v>136</v>
      </c>
      <c r="C10" s="281">
        <f>SUM(C4:C9)</f>
        <v>31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0">
      <selection activeCell="G48" sqref="G48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677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316</v>
      </c>
      <c r="C4" s="147">
        <v>59</v>
      </c>
    </row>
    <row r="5" spans="2:3" ht="13.5">
      <c r="B5" s="351" t="s">
        <v>317</v>
      </c>
      <c r="C5" s="147">
        <v>18</v>
      </c>
    </row>
    <row r="6" spans="2:3" ht="13.5">
      <c r="B6" s="351" t="s">
        <v>318</v>
      </c>
      <c r="C6" s="147">
        <v>31</v>
      </c>
    </row>
    <row r="7" spans="2:3" ht="13.5">
      <c r="B7" s="351" t="s">
        <v>111</v>
      </c>
      <c r="C7" s="147">
        <v>4</v>
      </c>
    </row>
    <row r="8" spans="2:3" ht="13.5">
      <c r="B8" s="351" t="s">
        <v>136</v>
      </c>
      <c r="C8" s="281">
        <f>SUM(C4:C7)</f>
        <v>112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P19" sqref="P1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676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321</v>
      </c>
      <c r="C4" s="147">
        <v>9</v>
      </c>
    </row>
    <row r="5" spans="2:3" ht="13.5">
      <c r="B5" s="351" t="s">
        <v>319</v>
      </c>
      <c r="C5" s="147">
        <v>11</v>
      </c>
    </row>
    <row r="6" spans="2:3" ht="13.5">
      <c r="B6" s="351" t="s">
        <v>318</v>
      </c>
      <c r="C6" s="147">
        <v>3</v>
      </c>
    </row>
    <row r="7" spans="2:3" ht="13.5">
      <c r="B7" s="351" t="s">
        <v>322</v>
      </c>
      <c r="C7" s="147">
        <v>3</v>
      </c>
    </row>
    <row r="8" spans="2:3" ht="13.5">
      <c r="B8" s="351" t="s">
        <v>320</v>
      </c>
      <c r="C8" s="147">
        <v>3</v>
      </c>
    </row>
    <row r="9" spans="2:3" ht="13.5">
      <c r="B9" s="351" t="s">
        <v>111</v>
      </c>
      <c r="C9" s="147">
        <v>10</v>
      </c>
    </row>
    <row r="10" spans="2:3" ht="13.5">
      <c r="B10" s="351" t="s">
        <v>136</v>
      </c>
      <c r="C10" s="281">
        <f>SUM(C4:C9)</f>
        <v>39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0" sqref="M1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0" sqref="P2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2">
      <selection activeCell="O71" sqref="O71"/>
    </sheetView>
  </sheetViews>
  <sheetFormatPr defaultColWidth="9.00390625" defaultRowHeight="13.5"/>
  <cols>
    <col min="1" max="3" width="9.00390625" style="281" customWidth="1"/>
    <col min="4" max="4" width="11.50390625" style="281" bestFit="1" customWidth="1"/>
    <col min="5" max="5" width="6.25390625" style="281" customWidth="1"/>
    <col min="6" max="6" width="8.00390625" style="352" customWidth="1"/>
    <col min="7" max="16384" width="9.00390625" style="281" customWidth="1"/>
  </cols>
  <sheetData>
    <row r="1" spans="1:20" ht="13.5">
      <c r="A1" s="352"/>
      <c r="B1" s="281" t="s">
        <v>22</v>
      </c>
      <c r="E1" s="281" t="s">
        <v>74</v>
      </c>
      <c r="F1" s="281"/>
      <c r="H1" s="281" t="s">
        <v>24</v>
      </c>
      <c r="K1" s="281" t="s">
        <v>306</v>
      </c>
      <c r="N1" s="281" t="s">
        <v>384</v>
      </c>
      <c r="Q1" s="281" t="s">
        <v>479</v>
      </c>
      <c r="T1" s="359" t="s">
        <v>514</v>
      </c>
    </row>
    <row r="2" spans="1:20" ht="13.5">
      <c r="A2" s="352"/>
      <c r="B2" s="281" t="s">
        <v>75</v>
      </c>
      <c r="E2" s="281" t="s">
        <v>75</v>
      </c>
      <c r="F2" s="281"/>
      <c r="H2" s="281" t="s">
        <v>75</v>
      </c>
      <c r="K2" s="281" t="s">
        <v>75</v>
      </c>
      <c r="N2" s="281" t="s">
        <v>75</v>
      </c>
      <c r="Q2" s="281" t="s">
        <v>75</v>
      </c>
      <c r="T2" s="281" t="s">
        <v>73</v>
      </c>
    </row>
    <row r="3" spans="1:20" ht="13.5">
      <c r="A3" s="352" t="s">
        <v>36</v>
      </c>
      <c r="B3" s="358">
        <v>6.8</v>
      </c>
      <c r="D3" s="352" t="s">
        <v>58</v>
      </c>
      <c r="E3" s="358">
        <v>7</v>
      </c>
      <c r="F3" s="358"/>
      <c r="G3" s="352" t="s">
        <v>58</v>
      </c>
      <c r="H3" s="358">
        <v>6.9</v>
      </c>
      <c r="I3" s="358"/>
      <c r="J3" s="352" t="s">
        <v>58</v>
      </c>
      <c r="K3" s="358">
        <v>6.2</v>
      </c>
      <c r="L3" s="358"/>
      <c r="M3" s="353" t="s">
        <v>398</v>
      </c>
      <c r="N3" s="281">
        <v>6.9</v>
      </c>
      <c r="P3" s="353" t="s">
        <v>398</v>
      </c>
      <c r="Q3" s="359">
        <v>6.52</v>
      </c>
      <c r="S3" s="281" t="s">
        <v>669</v>
      </c>
      <c r="T3" s="359">
        <v>6.1</v>
      </c>
    </row>
    <row r="4" spans="1:20" ht="13.5">
      <c r="A4" s="352" t="s">
        <v>58</v>
      </c>
      <c r="B4" s="358">
        <v>6.8</v>
      </c>
      <c r="D4" s="352" t="s">
        <v>36</v>
      </c>
      <c r="E4" s="281">
        <v>6.4</v>
      </c>
      <c r="F4" s="281"/>
      <c r="G4" s="352" t="s">
        <v>36</v>
      </c>
      <c r="H4" s="358">
        <v>6.9</v>
      </c>
      <c r="I4" s="358"/>
      <c r="J4" s="352" t="s">
        <v>43</v>
      </c>
      <c r="K4" s="358">
        <v>5.9</v>
      </c>
      <c r="L4" s="358"/>
      <c r="M4" s="353" t="s">
        <v>416</v>
      </c>
      <c r="N4" s="281">
        <v>6.4</v>
      </c>
      <c r="P4" s="353" t="s">
        <v>394</v>
      </c>
      <c r="Q4" s="359">
        <v>6.1</v>
      </c>
      <c r="S4" s="281" t="s">
        <v>662</v>
      </c>
      <c r="T4" s="281">
        <v>5.47</v>
      </c>
    </row>
    <row r="5" spans="1:20" ht="13.5">
      <c r="A5" s="352" t="s">
        <v>64</v>
      </c>
      <c r="B5" s="358">
        <v>6.8</v>
      </c>
      <c r="D5" s="352" t="s">
        <v>39</v>
      </c>
      <c r="E5" s="281">
        <v>6.4</v>
      </c>
      <c r="F5" s="281"/>
      <c r="G5" s="352" t="s">
        <v>43</v>
      </c>
      <c r="H5" s="358">
        <v>6.5</v>
      </c>
      <c r="I5" s="358"/>
      <c r="J5" s="352" t="s">
        <v>40</v>
      </c>
      <c r="K5" s="358">
        <v>5.7</v>
      </c>
      <c r="L5" s="358"/>
      <c r="M5" s="353" t="s">
        <v>422</v>
      </c>
      <c r="N5" s="281">
        <v>6.2</v>
      </c>
      <c r="P5" s="353" t="s">
        <v>416</v>
      </c>
      <c r="Q5" s="359">
        <v>6.03</v>
      </c>
      <c r="S5" s="281" t="s">
        <v>668</v>
      </c>
      <c r="T5" s="359">
        <v>5.4</v>
      </c>
    </row>
    <row r="6" spans="1:20" ht="13.5">
      <c r="A6" s="352" t="s">
        <v>39</v>
      </c>
      <c r="B6" s="358">
        <v>6.2</v>
      </c>
      <c r="D6" s="352" t="s">
        <v>28</v>
      </c>
      <c r="E6" s="281">
        <v>6.4</v>
      </c>
      <c r="F6" s="281"/>
      <c r="G6" s="352" t="s">
        <v>64</v>
      </c>
      <c r="H6" s="358">
        <v>6.5</v>
      </c>
      <c r="I6" s="358"/>
      <c r="J6" s="352" t="s">
        <v>44</v>
      </c>
      <c r="K6" s="358">
        <v>5.6</v>
      </c>
      <c r="L6" s="358"/>
      <c r="M6" s="353" t="s">
        <v>394</v>
      </c>
      <c r="N6" s="281">
        <v>5.9</v>
      </c>
      <c r="P6" s="353" t="s">
        <v>422</v>
      </c>
      <c r="Q6" s="359">
        <v>5.85</v>
      </c>
      <c r="S6" s="281" t="s">
        <v>642</v>
      </c>
      <c r="T6" s="281">
        <v>5.19</v>
      </c>
    </row>
    <row r="7" spans="1:20" ht="13.5">
      <c r="A7" s="352" t="s">
        <v>28</v>
      </c>
      <c r="B7" s="358">
        <v>6.2</v>
      </c>
      <c r="D7" s="352" t="s">
        <v>26</v>
      </c>
      <c r="E7" s="281">
        <v>5.9</v>
      </c>
      <c r="F7" s="281"/>
      <c r="G7" s="352" t="s">
        <v>40</v>
      </c>
      <c r="H7" s="358">
        <v>6.3</v>
      </c>
      <c r="I7" s="358"/>
      <c r="J7" s="352" t="s">
        <v>36</v>
      </c>
      <c r="K7" s="358">
        <v>5.5</v>
      </c>
      <c r="L7" s="358"/>
      <c r="M7" s="353" t="s">
        <v>400</v>
      </c>
      <c r="N7" s="281">
        <v>5.9</v>
      </c>
      <c r="P7" s="353" t="s">
        <v>400</v>
      </c>
      <c r="Q7" s="359">
        <v>5.54</v>
      </c>
      <c r="S7" s="281" t="s">
        <v>631</v>
      </c>
      <c r="T7" s="281">
        <v>5.14</v>
      </c>
    </row>
    <row r="8" spans="1:20" ht="13.5">
      <c r="A8" s="352" t="s">
        <v>43</v>
      </c>
      <c r="B8" s="358">
        <v>6.1</v>
      </c>
      <c r="D8" s="352" t="s">
        <v>43</v>
      </c>
      <c r="E8" s="281">
        <v>5.8</v>
      </c>
      <c r="F8" s="281"/>
      <c r="G8" s="352" t="s">
        <v>39</v>
      </c>
      <c r="H8" s="358">
        <v>6.1</v>
      </c>
      <c r="I8" s="358"/>
      <c r="J8" s="352" t="s">
        <v>39</v>
      </c>
      <c r="K8" s="358">
        <v>5.4</v>
      </c>
      <c r="L8" s="358"/>
      <c r="M8" s="353" t="s">
        <v>386</v>
      </c>
      <c r="N8" s="281">
        <v>5.8</v>
      </c>
      <c r="P8" s="353" t="s">
        <v>412</v>
      </c>
      <c r="Q8" s="359">
        <v>5.37</v>
      </c>
      <c r="S8" s="281" t="s">
        <v>655</v>
      </c>
      <c r="T8" s="281">
        <v>5.02</v>
      </c>
    </row>
    <row r="9" spans="1:20" ht="13.5">
      <c r="A9" s="352" t="s">
        <v>26</v>
      </c>
      <c r="B9" s="358">
        <v>6</v>
      </c>
      <c r="D9" s="352" t="s">
        <v>44</v>
      </c>
      <c r="E9" s="281">
        <v>5.7</v>
      </c>
      <c r="F9" s="281"/>
      <c r="G9" s="352" t="s">
        <v>28</v>
      </c>
      <c r="H9" s="358">
        <v>6.1</v>
      </c>
      <c r="I9" s="358"/>
      <c r="J9" s="352" t="s">
        <v>26</v>
      </c>
      <c r="K9" s="358">
        <v>5.3</v>
      </c>
      <c r="L9" s="358"/>
      <c r="M9" s="353" t="s">
        <v>399</v>
      </c>
      <c r="N9" s="281">
        <v>5.7</v>
      </c>
      <c r="P9" s="353" t="s">
        <v>425</v>
      </c>
      <c r="Q9" s="359">
        <v>5.37</v>
      </c>
      <c r="S9" s="281" t="s">
        <v>632</v>
      </c>
      <c r="T9" s="281">
        <v>4.92</v>
      </c>
    </row>
    <row r="10" spans="1:20" ht="13.5">
      <c r="A10" s="352" t="s">
        <v>44</v>
      </c>
      <c r="B10" s="358">
        <v>5.7</v>
      </c>
      <c r="D10" s="352" t="s">
        <v>37</v>
      </c>
      <c r="E10" s="281">
        <v>5.7</v>
      </c>
      <c r="F10" s="281"/>
      <c r="G10" s="352" t="s">
        <v>44</v>
      </c>
      <c r="H10" s="358">
        <v>6</v>
      </c>
      <c r="I10" s="358"/>
      <c r="J10" s="352" t="s">
        <v>64</v>
      </c>
      <c r="K10" s="358">
        <v>5.2</v>
      </c>
      <c r="L10" s="358"/>
      <c r="M10" s="353" t="s">
        <v>385</v>
      </c>
      <c r="N10" s="281">
        <v>5.7</v>
      </c>
      <c r="P10" s="353" t="s">
        <v>426</v>
      </c>
      <c r="Q10" s="359">
        <v>5.36</v>
      </c>
      <c r="S10" s="281" t="s">
        <v>636</v>
      </c>
      <c r="T10" s="281">
        <v>4.89</v>
      </c>
    </row>
    <row r="11" spans="1:20" ht="13.5">
      <c r="A11" s="352" t="s">
        <v>35</v>
      </c>
      <c r="B11" s="358">
        <v>5.6</v>
      </c>
      <c r="D11" s="352" t="s">
        <v>30</v>
      </c>
      <c r="E11" s="281">
        <v>5.6</v>
      </c>
      <c r="F11" s="281"/>
      <c r="G11" s="352" t="s">
        <v>48</v>
      </c>
      <c r="H11" s="358">
        <v>6</v>
      </c>
      <c r="I11" s="358"/>
      <c r="J11" s="352" t="s">
        <v>28</v>
      </c>
      <c r="K11" s="358">
        <v>5.2</v>
      </c>
      <c r="L11" s="358"/>
      <c r="M11" s="353" t="s">
        <v>403</v>
      </c>
      <c r="N11" s="281">
        <v>5.6</v>
      </c>
      <c r="P11" s="353" t="s">
        <v>415</v>
      </c>
      <c r="Q11" s="359">
        <v>5.34</v>
      </c>
      <c r="S11" s="281" t="s">
        <v>647</v>
      </c>
      <c r="T11" s="359">
        <v>4.8</v>
      </c>
    </row>
    <row r="12" spans="1:20" ht="13.5">
      <c r="A12" s="352" t="s">
        <v>32</v>
      </c>
      <c r="B12" s="358">
        <v>5.6</v>
      </c>
      <c r="D12" s="352" t="s">
        <v>64</v>
      </c>
      <c r="E12" s="281">
        <v>5.6</v>
      </c>
      <c r="F12" s="281"/>
      <c r="G12" s="352" t="s">
        <v>26</v>
      </c>
      <c r="H12" s="358">
        <v>5.7</v>
      </c>
      <c r="I12" s="358"/>
      <c r="J12" s="352" t="s">
        <v>45</v>
      </c>
      <c r="K12" s="358">
        <v>4.9</v>
      </c>
      <c r="L12" s="358"/>
      <c r="M12" s="353" t="s">
        <v>397</v>
      </c>
      <c r="N12" s="281">
        <v>5.4</v>
      </c>
      <c r="P12" s="353" t="s">
        <v>403</v>
      </c>
      <c r="Q12" s="359">
        <v>5.32</v>
      </c>
      <c r="S12" s="281" t="s">
        <v>643</v>
      </c>
      <c r="T12" s="281">
        <v>4.79</v>
      </c>
    </row>
    <row r="13" spans="1:20" ht="13.5">
      <c r="A13" s="352" t="s">
        <v>30</v>
      </c>
      <c r="B13" s="358">
        <v>5.5</v>
      </c>
      <c r="D13" s="352" t="s">
        <v>66</v>
      </c>
      <c r="E13" s="281">
        <v>5.6</v>
      </c>
      <c r="F13" s="281"/>
      <c r="G13" s="352" t="s">
        <v>37</v>
      </c>
      <c r="H13" s="358">
        <v>5.7</v>
      </c>
      <c r="I13" s="358"/>
      <c r="J13" s="352" t="s">
        <v>66</v>
      </c>
      <c r="K13" s="358">
        <v>4.9</v>
      </c>
      <c r="L13" s="358"/>
      <c r="M13" s="353" t="s">
        <v>426</v>
      </c>
      <c r="N13" s="281">
        <v>5.4</v>
      </c>
      <c r="P13" s="353" t="s">
        <v>385</v>
      </c>
      <c r="Q13" s="359">
        <v>5.31</v>
      </c>
      <c r="S13" s="281" t="s">
        <v>658</v>
      </c>
      <c r="T13" s="281">
        <v>4.76</v>
      </c>
    </row>
    <row r="14" spans="1:20" ht="13.5">
      <c r="A14" s="352" t="s">
        <v>66</v>
      </c>
      <c r="B14" s="358">
        <v>5.4</v>
      </c>
      <c r="D14" s="352" t="s">
        <v>41</v>
      </c>
      <c r="E14" s="281">
        <v>5.5</v>
      </c>
      <c r="F14" s="281"/>
      <c r="G14" s="352" t="s">
        <v>32</v>
      </c>
      <c r="H14" s="358">
        <v>5.6</v>
      </c>
      <c r="I14" s="358"/>
      <c r="J14" s="352" t="s">
        <v>38</v>
      </c>
      <c r="K14" s="358">
        <v>4.9</v>
      </c>
      <c r="L14" s="358"/>
      <c r="M14" s="353" t="s">
        <v>412</v>
      </c>
      <c r="N14" s="281">
        <v>5.4</v>
      </c>
      <c r="P14" s="353" t="s">
        <v>408</v>
      </c>
      <c r="Q14" s="359">
        <v>5.27</v>
      </c>
      <c r="S14" s="281" t="s">
        <v>664</v>
      </c>
      <c r="T14" s="281">
        <v>4.75</v>
      </c>
    </row>
    <row r="15" spans="1:20" ht="13.5">
      <c r="A15" s="352" t="s">
        <v>37</v>
      </c>
      <c r="B15" s="358">
        <v>5.3</v>
      </c>
      <c r="D15" s="352" t="s">
        <v>38</v>
      </c>
      <c r="E15" s="281">
        <v>5.4</v>
      </c>
      <c r="F15" s="281"/>
      <c r="G15" s="352" t="s">
        <v>63</v>
      </c>
      <c r="H15" s="358">
        <v>5.5</v>
      </c>
      <c r="I15" s="358"/>
      <c r="J15" s="352" t="s">
        <v>32</v>
      </c>
      <c r="K15" s="358">
        <v>4.7</v>
      </c>
      <c r="L15" s="358"/>
      <c r="M15" s="353" t="s">
        <v>401</v>
      </c>
      <c r="N15" s="281">
        <v>5.3</v>
      </c>
      <c r="P15" s="353" t="s">
        <v>405</v>
      </c>
      <c r="Q15" s="359">
        <v>5.19</v>
      </c>
      <c r="S15" s="281" t="s">
        <v>644</v>
      </c>
      <c r="T15" s="359">
        <v>4.7</v>
      </c>
    </row>
    <row r="16" spans="1:20" ht="13.5">
      <c r="A16" s="352" t="s">
        <v>40</v>
      </c>
      <c r="B16" s="358">
        <v>5.1</v>
      </c>
      <c r="D16" s="352" t="s">
        <v>42</v>
      </c>
      <c r="E16" s="281">
        <v>5.4</v>
      </c>
      <c r="F16" s="281"/>
      <c r="G16" s="352" t="s">
        <v>59</v>
      </c>
      <c r="H16" s="358">
        <v>5.5</v>
      </c>
      <c r="I16" s="358"/>
      <c r="J16" s="352" t="s">
        <v>59</v>
      </c>
      <c r="K16" s="358">
        <v>4.7</v>
      </c>
      <c r="L16" s="358"/>
      <c r="M16" s="353" t="s">
        <v>402</v>
      </c>
      <c r="N16" s="281">
        <v>5</v>
      </c>
      <c r="P16" s="353" t="s">
        <v>386</v>
      </c>
      <c r="Q16" s="359">
        <v>5.08</v>
      </c>
      <c r="S16" s="281" t="s">
        <v>653</v>
      </c>
      <c r="T16" s="359">
        <v>4.7</v>
      </c>
    </row>
    <row r="17" spans="1:20" ht="13.5">
      <c r="A17" s="352" t="s">
        <v>42</v>
      </c>
      <c r="B17" s="358">
        <v>5.1</v>
      </c>
      <c r="D17" s="352" t="s">
        <v>32</v>
      </c>
      <c r="E17" s="281">
        <v>5.3</v>
      </c>
      <c r="F17" s="281"/>
      <c r="G17" s="352" t="s">
        <v>45</v>
      </c>
      <c r="H17" s="358">
        <v>5.4</v>
      </c>
      <c r="I17" s="358"/>
      <c r="J17" s="352" t="s">
        <v>46</v>
      </c>
      <c r="K17" s="358">
        <v>4.6</v>
      </c>
      <c r="L17" s="358"/>
      <c r="M17" s="353" t="s">
        <v>408</v>
      </c>
      <c r="N17" s="281">
        <v>5</v>
      </c>
      <c r="P17" s="353" t="s">
        <v>404</v>
      </c>
      <c r="Q17" s="359">
        <v>4.95</v>
      </c>
      <c r="S17" s="281" t="s">
        <v>646</v>
      </c>
      <c r="T17" s="281">
        <v>4.68</v>
      </c>
    </row>
    <row r="18" spans="1:20" ht="13.5">
      <c r="A18" s="352" t="s">
        <v>48</v>
      </c>
      <c r="B18" s="358">
        <v>5.1</v>
      </c>
      <c r="D18" s="352" t="s">
        <v>45</v>
      </c>
      <c r="E18" s="281">
        <v>5.3</v>
      </c>
      <c r="F18" s="281"/>
      <c r="G18" s="352" t="s">
        <v>66</v>
      </c>
      <c r="H18" s="358">
        <v>5.3</v>
      </c>
      <c r="I18" s="358"/>
      <c r="J18" s="352" t="s">
        <v>67</v>
      </c>
      <c r="K18" s="358">
        <v>4.6</v>
      </c>
      <c r="L18" s="358"/>
      <c r="M18" s="353" t="s">
        <v>409</v>
      </c>
      <c r="N18" s="281">
        <v>4.9</v>
      </c>
      <c r="P18" s="353" t="s">
        <v>391</v>
      </c>
      <c r="Q18" s="359">
        <v>4.93</v>
      </c>
      <c r="S18" s="281" t="s">
        <v>651</v>
      </c>
      <c r="T18" s="281">
        <v>4.57</v>
      </c>
    </row>
    <row r="19" spans="1:20" ht="13.5">
      <c r="A19" s="352" t="s">
        <v>63</v>
      </c>
      <c r="B19" s="358">
        <v>5.1</v>
      </c>
      <c r="D19" s="352" t="s">
        <v>40</v>
      </c>
      <c r="E19" s="281">
        <v>5.2</v>
      </c>
      <c r="F19" s="281"/>
      <c r="G19" s="352" t="s">
        <v>41</v>
      </c>
      <c r="H19" s="358">
        <v>5.3</v>
      </c>
      <c r="I19" s="358"/>
      <c r="J19" s="352" t="s">
        <v>27</v>
      </c>
      <c r="K19" s="358">
        <v>4.6</v>
      </c>
      <c r="L19" s="358"/>
      <c r="M19" s="353" t="s">
        <v>390</v>
      </c>
      <c r="N19" s="281">
        <v>4.9</v>
      </c>
      <c r="P19" s="353" t="s">
        <v>397</v>
      </c>
      <c r="Q19" s="359">
        <v>4.77</v>
      </c>
      <c r="S19" s="281" t="s">
        <v>630</v>
      </c>
      <c r="T19" s="281">
        <v>4.56</v>
      </c>
    </row>
    <row r="20" spans="1:20" ht="13.5">
      <c r="A20" s="352" t="s">
        <v>38</v>
      </c>
      <c r="B20" s="358">
        <v>5.1</v>
      </c>
      <c r="D20" s="352" t="s">
        <v>61</v>
      </c>
      <c r="E20" s="281">
        <v>5.1</v>
      </c>
      <c r="F20" s="281"/>
      <c r="G20" s="352" t="s">
        <v>57</v>
      </c>
      <c r="H20" s="358">
        <v>5.3</v>
      </c>
      <c r="I20" s="358"/>
      <c r="J20" s="352" t="s">
        <v>37</v>
      </c>
      <c r="K20" s="358">
        <v>4.5</v>
      </c>
      <c r="L20" s="358"/>
      <c r="M20" s="353" t="s">
        <v>391</v>
      </c>
      <c r="N20" s="281">
        <v>4.9</v>
      </c>
      <c r="P20" s="353" t="s">
        <v>396</v>
      </c>
      <c r="Q20" s="359">
        <v>4.76</v>
      </c>
      <c r="S20" s="281" t="s">
        <v>657</v>
      </c>
      <c r="T20" s="281">
        <v>4.51</v>
      </c>
    </row>
    <row r="21" spans="1:20" ht="13.5">
      <c r="A21" s="352" t="s">
        <v>62</v>
      </c>
      <c r="B21" s="358">
        <v>5</v>
      </c>
      <c r="D21" s="352" t="s">
        <v>35</v>
      </c>
      <c r="E21" s="281">
        <v>5.1</v>
      </c>
      <c r="F21" s="281"/>
      <c r="G21" s="352" t="s">
        <v>42</v>
      </c>
      <c r="H21" s="358">
        <v>5.2</v>
      </c>
      <c r="I21" s="358"/>
      <c r="J21" s="352" t="s">
        <v>41</v>
      </c>
      <c r="K21" s="358">
        <v>4.5</v>
      </c>
      <c r="L21" s="358"/>
      <c r="M21" s="353" t="s">
        <v>419</v>
      </c>
      <c r="N21" s="281">
        <v>4.9</v>
      </c>
      <c r="P21" s="353" t="s">
        <v>424</v>
      </c>
      <c r="Q21" s="359">
        <v>4.71</v>
      </c>
      <c r="S21" s="281" t="s">
        <v>667</v>
      </c>
      <c r="T21" s="281">
        <v>4.49</v>
      </c>
    </row>
    <row r="22" spans="1:20" ht="13.5">
      <c r="A22" s="352" t="s">
        <v>45</v>
      </c>
      <c r="B22" s="358">
        <v>5</v>
      </c>
      <c r="D22" s="352" t="s">
        <v>62</v>
      </c>
      <c r="E22" s="281">
        <v>5.1</v>
      </c>
      <c r="F22" s="281"/>
      <c r="G22" s="352" t="s">
        <v>70</v>
      </c>
      <c r="H22" s="358">
        <v>5.2</v>
      </c>
      <c r="I22" s="358"/>
      <c r="J22" s="352" t="s">
        <v>35</v>
      </c>
      <c r="K22" s="358">
        <v>4.5</v>
      </c>
      <c r="L22" s="358"/>
      <c r="M22" s="353" t="s">
        <v>425</v>
      </c>
      <c r="N22" s="281">
        <v>4.9</v>
      </c>
      <c r="P22" s="353" t="s">
        <v>390</v>
      </c>
      <c r="Q22" s="359">
        <v>4.7</v>
      </c>
      <c r="S22" s="281" t="s">
        <v>633</v>
      </c>
      <c r="T22" s="281">
        <v>4.46</v>
      </c>
    </row>
    <row r="23" spans="1:20" ht="13.5">
      <c r="A23" s="352" t="s">
        <v>41</v>
      </c>
      <c r="B23" s="358">
        <v>4.9</v>
      </c>
      <c r="D23" s="352" t="s">
        <v>67</v>
      </c>
      <c r="E23" s="281">
        <v>5.1</v>
      </c>
      <c r="F23" s="281"/>
      <c r="G23" s="352" t="s">
        <v>30</v>
      </c>
      <c r="H23" s="358">
        <v>5.1</v>
      </c>
      <c r="I23" s="358"/>
      <c r="J23" s="352" t="s">
        <v>51</v>
      </c>
      <c r="K23" s="358">
        <v>4.5</v>
      </c>
      <c r="L23" s="358"/>
      <c r="M23" s="353" t="s">
        <v>405</v>
      </c>
      <c r="N23" s="281">
        <v>4.8</v>
      </c>
      <c r="P23" s="353" t="s">
        <v>411</v>
      </c>
      <c r="Q23" s="359">
        <v>4.7</v>
      </c>
      <c r="S23" s="281" t="s">
        <v>33</v>
      </c>
      <c r="T23" s="493">
        <v>4.4</v>
      </c>
    </row>
    <row r="24" spans="1:20" ht="13.5">
      <c r="A24" s="352" t="s">
        <v>27</v>
      </c>
      <c r="B24" s="358">
        <v>4.9</v>
      </c>
      <c r="D24" s="352" t="s">
        <v>46</v>
      </c>
      <c r="E24" s="281">
        <v>4.9</v>
      </c>
      <c r="F24" s="281"/>
      <c r="G24" s="352" t="s">
        <v>38</v>
      </c>
      <c r="H24" s="358">
        <v>5.1</v>
      </c>
      <c r="I24" s="358"/>
      <c r="J24" s="352" t="s">
        <v>57</v>
      </c>
      <c r="K24" s="358">
        <v>4.4</v>
      </c>
      <c r="L24" s="358"/>
      <c r="M24" s="353" t="s">
        <v>389</v>
      </c>
      <c r="N24" s="281">
        <v>4.7</v>
      </c>
      <c r="P24" s="353" t="s">
        <v>401</v>
      </c>
      <c r="Q24" s="359">
        <v>4.68</v>
      </c>
      <c r="S24" s="281" t="s">
        <v>665</v>
      </c>
      <c r="T24" s="359">
        <v>4.4</v>
      </c>
    </row>
    <row r="25" spans="1:20" ht="13.5">
      <c r="A25" s="352" t="s">
        <v>34</v>
      </c>
      <c r="B25" s="358">
        <v>4.9</v>
      </c>
      <c r="D25" s="352" t="s">
        <v>27</v>
      </c>
      <c r="E25" s="281">
        <v>4.9</v>
      </c>
      <c r="F25" s="281"/>
      <c r="G25" s="352" t="s">
        <v>53</v>
      </c>
      <c r="H25" s="358">
        <v>5.1</v>
      </c>
      <c r="I25" s="358"/>
      <c r="J25" s="352" t="s">
        <v>34</v>
      </c>
      <c r="K25" s="358">
        <v>4.4</v>
      </c>
      <c r="L25" s="358"/>
      <c r="M25" s="353" t="s">
        <v>396</v>
      </c>
      <c r="N25" s="281">
        <v>4.7</v>
      </c>
      <c r="P25" s="353" t="s">
        <v>393</v>
      </c>
      <c r="Q25" s="359">
        <v>4.67</v>
      </c>
      <c r="S25" s="281" t="s">
        <v>654</v>
      </c>
      <c r="T25" s="281">
        <v>4.32</v>
      </c>
    </row>
    <row r="26" spans="1:20" ht="13.5">
      <c r="A26" s="352" t="s">
        <v>38</v>
      </c>
      <c r="B26" s="358">
        <v>4.8</v>
      </c>
      <c r="D26" s="352" t="s">
        <v>48</v>
      </c>
      <c r="E26" s="281">
        <v>4.9</v>
      </c>
      <c r="F26" s="281"/>
      <c r="G26" s="352" t="s">
        <v>52</v>
      </c>
      <c r="H26" s="358">
        <v>5.1</v>
      </c>
      <c r="I26" s="358"/>
      <c r="J26" s="352" t="s">
        <v>48</v>
      </c>
      <c r="K26" s="358">
        <v>4.3</v>
      </c>
      <c r="L26" s="358"/>
      <c r="M26" s="353" t="s">
        <v>406</v>
      </c>
      <c r="N26" s="281">
        <v>4.7</v>
      </c>
      <c r="P26" s="353" t="s">
        <v>419</v>
      </c>
      <c r="Q26" s="359">
        <v>4.65</v>
      </c>
      <c r="S26" s="281" t="s">
        <v>660</v>
      </c>
      <c r="T26" s="359">
        <v>4.3</v>
      </c>
    </row>
    <row r="27" spans="1:20" ht="13.5">
      <c r="A27" s="352" t="s">
        <v>70</v>
      </c>
      <c r="B27" s="358">
        <v>4.8</v>
      </c>
      <c r="D27" s="352" t="s">
        <v>34</v>
      </c>
      <c r="E27" s="281">
        <v>4.8</v>
      </c>
      <c r="F27" s="281"/>
      <c r="G27" s="352" t="s">
        <v>35</v>
      </c>
      <c r="H27" s="358">
        <v>5</v>
      </c>
      <c r="I27" s="358"/>
      <c r="J27" s="352" t="s">
        <v>42</v>
      </c>
      <c r="K27" s="358">
        <v>4.3</v>
      </c>
      <c r="L27" s="358"/>
      <c r="M27" s="353" t="s">
        <v>411</v>
      </c>
      <c r="N27" s="281">
        <v>4.6</v>
      </c>
      <c r="P27" s="353" t="s">
        <v>402</v>
      </c>
      <c r="Q27" s="359">
        <v>4.6</v>
      </c>
      <c r="S27" s="281" t="s">
        <v>625</v>
      </c>
      <c r="T27" s="281">
        <v>4.24</v>
      </c>
    </row>
    <row r="28" spans="1:20" ht="13.5">
      <c r="A28" s="352" t="s">
        <v>31</v>
      </c>
      <c r="B28" s="358">
        <v>4.7</v>
      </c>
      <c r="D28" s="352" t="s">
        <v>51</v>
      </c>
      <c r="E28" s="281">
        <v>4.7</v>
      </c>
      <c r="F28" s="281"/>
      <c r="G28" s="352" t="s">
        <v>46</v>
      </c>
      <c r="H28" s="358">
        <v>5</v>
      </c>
      <c r="I28" s="358"/>
      <c r="J28" s="352" t="s">
        <v>70</v>
      </c>
      <c r="K28" s="358">
        <v>4.3</v>
      </c>
      <c r="L28" s="358"/>
      <c r="M28" s="353" t="s">
        <v>415</v>
      </c>
      <c r="N28" s="281">
        <v>4.6</v>
      </c>
      <c r="P28" s="353" t="s">
        <v>395</v>
      </c>
      <c r="Q28" s="359">
        <v>4.59</v>
      </c>
      <c r="S28" s="281" t="s">
        <v>656</v>
      </c>
      <c r="T28" s="281">
        <v>4.23</v>
      </c>
    </row>
    <row r="29" spans="1:20" ht="13.5">
      <c r="A29" s="352" t="s">
        <v>67</v>
      </c>
      <c r="B29" s="358">
        <v>4.7</v>
      </c>
      <c r="D29" s="352" t="s">
        <v>31</v>
      </c>
      <c r="E29" s="281">
        <v>4.7</v>
      </c>
      <c r="F29" s="281"/>
      <c r="G29" s="352" t="s">
        <v>34</v>
      </c>
      <c r="H29" s="358">
        <v>5</v>
      </c>
      <c r="I29" s="358"/>
      <c r="J29" s="352" t="s">
        <v>30</v>
      </c>
      <c r="K29" s="358">
        <v>4.3</v>
      </c>
      <c r="L29" s="358"/>
      <c r="M29" s="353" t="s">
        <v>404</v>
      </c>
      <c r="N29" s="281">
        <v>4.5</v>
      </c>
      <c r="P29" s="353" t="s">
        <v>406</v>
      </c>
      <c r="Q29" s="359">
        <v>4.58</v>
      </c>
      <c r="S29" s="281" t="s">
        <v>666</v>
      </c>
      <c r="T29" s="281">
        <v>4.15</v>
      </c>
    </row>
    <row r="30" spans="1:20" ht="13.5">
      <c r="A30" s="352" t="s">
        <v>46</v>
      </c>
      <c r="B30" s="358">
        <v>4.6</v>
      </c>
      <c r="D30" s="352" t="s">
        <v>54</v>
      </c>
      <c r="E30" s="281">
        <v>4.6</v>
      </c>
      <c r="F30" s="281"/>
      <c r="G30" s="352" t="s">
        <v>62</v>
      </c>
      <c r="H30" s="358">
        <v>4.9</v>
      </c>
      <c r="I30" s="358"/>
      <c r="J30" s="352" t="s">
        <v>62</v>
      </c>
      <c r="K30" s="358">
        <v>4.3</v>
      </c>
      <c r="L30" s="358"/>
      <c r="M30" s="353" t="s">
        <v>395</v>
      </c>
      <c r="N30" s="281">
        <v>4.5</v>
      </c>
      <c r="P30" s="353" t="s">
        <v>409</v>
      </c>
      <c r="Q30" s="359">
        <v>4.43</v>
      </c>
      <c r="S30" s="281" t="s">
        <v>663</v>
      </c>
      <c r="T30" s="281">
        <v>4.05</v>
      </c>
    </row>
    <row r="31" spans="1:20" ht="13.5">
      <c r="A31" s="352" t="s">
        <v>52</v>
      </c>
      <c r="B31" s="358">
        <v>4.6</v>
      </c>
      <c r="D31" s="352" t="s">
        <v>70</v>
      </c>
      <c r="E31" s="281">
        <v>4.6</v>
      </c>
      <c r="F31" s="281"/>
      <c r="G31" s="352" t="s">
        <v>67</v>
      </c>
      <c r="H31" s="358">
        <v>4.9</v>
      </c>
      <c r="I31" s="358"/>
      <c r="J31" s="352" t="s">
        <v>53</v>
      </c>
      <c r="K31" s="358">
        <v>4.2</v>
      </c>
      <c r="L31" s="358"/>
      <c r="M31" s="353" t="s">
        <v>424</v>
      </c>
      <c r="N31" s="281">
        <v>4.5</v>
      </c>
      <c r="P31" s="353" t="s">
        <v>431</v>
      </c>
      <c r="Q31" s="359">
        <v>4.41</v>
      </c>
      <c r="S31" s="281" t="s">
        <v>627</v>
      </c>
      <c r="T31" s="281">
        <v>4.02</v>
      </c>
    </row>
    <row r="32" spans="1:20" ht="13.5">
      <c r="A32" s="352" t="s">
        <v>49</v>
      </c>
      <c r="B32" s="358">
        <v>4.5</v>
      </c>
      <c r="D32" s="352" t="s">
        <v>63</v>
      </c>
      <c r="E32" s="281">
        <v>4.6</v>
      </c>
      <c r="F32" s="281"/>
      <c r="G32" s="352" t="s">
        <v>27</v>
      </c>
      <c r="H32" s="358">
        <v>4.7</v>
      </c>
      <c r="I32" s="358"/>
      <c r="J32" s="352" t="s">
        <v>31</v>
      </c>
      <c r="K32" s="358">
        <v>4.2</v>
      </c>
      <c r="L32" s="358"/>
      <c r="M32" s="353" t="s">
        <v>387</v>
      </c>
      <c r="N32" s="281">
        <v>4.4</v>
      </c>
      <c r="P32" s="353" t="s">
        <v>413</v>
      </c>
      <c r="Q32" s="359">
        <v>4.38</v>
      </c>
      <c r="S32" s="281" t="s">
        <v>634</v>
      </c>
      <c r="T32" s="281">
        <v>3.96</v>
      </c>
    </row>
    <row r="33" spans="1:20" ht="13.5">
      <c r="A33" s="352" t="s">
        <v>54</v>
      </c>
      <c r="B33" s="358">
        <v>4.3</v>
      </c>
      <c r="D33" s="352" t="s">
        <v>49</v>
      </c>
      <c r="E33" s="281">
        <v>4.6</v>
      </c>
      <c r="F33" s="281"/>
      <c r="G33" s="352" t="s">
        <v>51</v>
      </c>
      <c r="H33" s="358">
        <v>4.7</v>
      </c>
      <c r="I33" s="358"/>
      <c r="J33" s="352" t="s">
        <v>56</v>
      </c>
      <c r="K33" s="358">
        <v>4.2</v>
      </c>
      <c r="L33" s="358"/>
      <c r="M33" s="353" t="s">
        <v>421</v>
      </c>
      <c r="N33" s="281">
        <v>4.3</v>
      </c>
      <c r="P33" s="353" t="s">
        <v>389</v>
      </c>
      <c r="Q33" s="359">
        <v>4.35</v>
      </c>
      <c r="S33" s="281" t="s">
        <v>645</v>
      </c>
      <c r="T33" s="281">
        <v>3.91</v>
      </c>
    </row>
    <row r="34" spans="1:20" ht="13.5">
      <c r="A34" s="352" t="s">
        <v>57</v>
      </c>
      <c r="B34" s="358">
        <v>4.3</v>
      </c>
      <c r="D34" s="352" t="s">
        <v>57</v>
      </c>
      <c r="E34" s="281">
        <v>4.6</v>
      </c>
      <c r="F34" s="281"/>
      <c r="G34" s="352" t="s">
        <v>54</v>
      </c>
      <c r="H34" s="358">
        <v>4.7</v>
      </c>
      <c r="I34" s="358"/>
      <c r="J34" s="352" t="s">
        <v>61</v>
      </c>
      <c r="K34" s="358">
        <v>4.2</v>
      </c>
      <c r="L34" s="358"/>
      <c r="M34" s="353" t="s">
        <v>393</v>
      </c>
      <c r="N34" s="281">
        <v>4.3</v>
      </c>
      <c r="P34" s="353" t="s">
        <v>399</v>
      </c>
      <c r="Q34" s="359">
        <v>4.34</v>
      </c>
      <c r="S34" s="281" t="s">
        <v>650</v>
      </c>
      <c r="T34" s="281">
        <v>3.9</v>
      </c>
    </row>
    <row r="35" spans="1:20" ht="13.5">
      <c r="A35" s="352" t="s">
        <v>60</v>
      </c>
      <c r="B35" s="358">
        <v>4.2</v>
      </c>
      <c r="D35" s="352" t="s">
        <v>56</v>
      </c>
      <c r="E35" s="281">
        <v>4.5</v>
      </c>
      <c r="F35" s="281"/>
      <c r="G35" s="352" t="s">
        <v>49</v>
      </c>
      <c r="H35" s="358">
        <v>4.6</v>
      </c>
      <c r="I35" s="358"/>
      <c r="J35" s="352" t="s">
        <v>49</v>
      </c>
      <c r="K35" s="358">
        <v>4.1</v>
      </c>
      <c r="L35" s="358"/>
      <c r="M35" s="353" t="s">
        <v>420</v>
      </c>
      <c r="N35" s="281">
        <v>4.2</v>
      </c>
      <c r="P35" s="353" t="s">
        <v>387</v>
      </c>
      <c r="Q35" s="359">
        <v>4.12</v>
      </c>
      <c r="S35" s="281" t="s">
        <v>661</v>
      </c>
      <c r="T35" s="281">
        <v>3.89</v>
      </c>
    </row>
    <row r="36" spans="1:20" ht="13.5">
      <c r="A36" s="352" t="s">
        <v>55</v>
      </c>
      <c r="B36" s="358">
        <v>4.2</v>
      </c>
      <c r="D36" s="352" t="s">
        <v>60</v>
      </c>
      <c r="E36" s="281">
        <v>4.5</v>
      </c>
      <c r="F36" s="281"/>
      <c r="G36" s="352" t="s">
        <v>55</v>
      </c>
      <c r="H36" s="358">
        <v>4.6</v>
      </c>
      <c r="I36" s="358"/>
      <c r="J36" s="352" t="s">
        <v>33</v>
      </c>
      <c r="K36" s="358">
        <v>4.1</v>
      </c>
      <c r="L36" s="358"/>
      <c r="M36" s="353" t="s">
        <v>431</v>
      </c>
      <c r="N36" s="281">
        <v>4.2</v>
      </c>
      <c r="P36" s="353" t="s">
        <v>428</v>
      </c>
      <c r="Q36" s="359">
        <v>4.08</v>
      </c>
      <c r="S36" s="281" t="s">
        <v>635</v>
      </c>
      <c r="T36" s="281">
        <v>3.83</v>
      </c>
    </row>
    <row r="37" spans="1:20" ht="13.5">
      <c r="A37" s="352" t="s">
        <v>33</v>
      </c>
      <c r="B37" s="358">
        <v>4.1</v>
      </c>
      <c r="D37" s="352" t="s">
        <v>59</v>
      </c>
      <c r="E37" s="281">
        <v>4.5</v>
      </c>
      <c r="F37" s="281"/>
      <c r="G37" s="352" t="s">
        <v>31</v>
      </c>
      <c r="H37" s="358">
        <v>4.5</v>
      </c>
      <c r="I37" s="358"/>
      <c r="J37" s="352" t="s">
        <v>63</v>
      </c>
      <c r="K37" s="358">
        <v>4</v>
      </c>
      <c r="L37" s="358"/>
      <c r="M37" s="353" t="s">
        <v>413</v>
      </c>
      <c r="N37" s="281">
        <v>4.2</v>
      </c>
      <c r="P37" s="353" t="s">
        <v>418</v>
      </c>
      <c r="Q37" s="359">
        <v>4.05</v>
      </c>
      <c r="S37" s="281" t="s">
        <v>648</v>
      </c>
      <c r="T37" s="281">
        <v>3.76</v>
      </c>
    </row>
    <row r="38" spans="1:20" ht="13.5">
      <c r="A38" s="352" t="s">
        <v>69</v>
      </c>
      <c r="B38" s="358">
        <v>4.1</v>
      </c>
      <c r="D38" s="352" t="s">
        <v>33</v>
      </c>
      <c r="E38" s="281">
        <v>4.4</v>
      </c>
      <c r="F38" s="358"/>
      <c r="G38" s="352" t="s">
        <v>69</v>
      </c>
      <c r="H38" s="358">
        <v>4.5</v>
      </c>
      <c r="I38" s="358"/>
      <c r="J38" s="352" t="s">
        <v>52</v>
      </c>
      <c r="K38" s="358">
        <v>4</v>
      </c>
      <c r="L38" s="358"/>
      <c r="M38" s="353" t="s">
        <v>392</v>
      </c>
      <c r="N38" s="281">
        <v>4.1</v>
      </c>
      <c r="P38" s="353" t="s">
        <v>392</v>
      </c>
      <c r="Q38" s="359">
        <v>3.8</v>
      </c>
      <c r="S38" s="281" t="s">
        <v>629</v>
      </c>
      <c r="T38" s="281">
        <v>3.65</v>
      </c>
    </row>
    <row r="39" spans="1:20" ht="13.5">
      <c r="A39" s="352" t="s">
        <v>53</v>
      </c>
      <c r="B39" s="358">
        <v>4.1</v>
      </c>
      <c r="D39" s="352" t="s">
        <v>53</v>
      </c>
      <c r="E39" s="281">
        <v>4.4</v>
      </c>
      <c r="F39" s="281"/>
      <c r="G39" s="352" t="s">
        <v>56</v>
      </c>
      <c r="H39" s="358">
        <v>4.3</v>
      </c>
      <c r="I39" s="358"/>
      <c r="J39" s="352" t="s">
        <v>69</v>
      </c>
      <c r="K39" s="358">
        <v>3.7</v>
      </c>
      <c r="L39" s="358"/>
      <c r="M39" s="353" t="s">
        <v>414</v>
      </c>
      <c r="N39" s="281">
        <v>4.1</v>
      </c>
      <c r="P39" s="353" t="s">
        <v>420</v>
      </c>
      <c r="Q39" s="359">
        <v>3.7</v>
      </c>
      <c r="S39" s="281" t="s">
        <v>670</v>
      </c>
      <c r="T39" s="281">
        <v>3.41</v>
      </c>
    </row>
    <row r="40" spans="1:20" ht="13.5">
      <c r="A40" s="352" t="s">
        <v>51</v>
      </c>
      <c r="B40" s="358">
        <v>4</v>
      </c>
      <c r="D40" s="352" t="s">
        <v>52</v>
      </c>
      <c r="E40" s="281">
        <v>4.3</v>
      </c>
      <c r="F40" s="281"/>
      <c r="G40" s="352" t="s">
        <v>60</v>
      </c>
      <c r="H40" s="358">
        <v>4.3</v>
      </c>
      <c r="I40" s="358"/>
      <c r="J40" s="352" t="s">
        <v>60</v>
      </c>
      <c r="K40" s="358">
        <v>3.7</v>
      </c>
      <c r="L40" s="358"/>
      <c r="M40" s="353" t="s">
        <v>418</v>
      </c>
      <c r="N40" s="281">
        <v>4</v>
      </c>
      <c r="P40" s="353" t="s">
        <v>430</v>
      </c>
      <c r="Q40" s="359">
        <v>3.64</v>
      </c>
      <c r="S40" s="281" t="s">
        <v>652</v>
      </c>
      <c r="T40" s="281">
        <v>3.38</v>
      </c>
    </row>
    <row r="41" spans="1:20" ht="13.5">
      <c r="A41" s="352" t="s">
        <v>61</v>
      </c>
      <c r="B41" s="358">
        <v>3.9</v>
      </c>
      <c r="D41" s="352" t="s">
        <v>55</v>
      </c>
      <c r="E41" s="281">
        <v>4.2</v>
      </c>
      <c r="F41" s="281"/>
      <c r="G41" s="352" t="s">
        <v>61</v>
      </c>
      <c r="H41" s="358">
        <v>4</v>
      </c>
      <c r="I41" s="358"/>
      <c r="J41" s="352" t="s">
        <v>55</v>
      </c>
      <c r="K41" s="358">
        <v>3.5</v>
      </c>
      <c r="L41" s="358"/>
      <c r="M41" s="353" t="s">
        <v>388</v>
      </c>
      <c r="N41" s="281">
        <v>3.9</v>
      </c>
      <c r="P41" s="353" t="s">
        <v>421</v>
      </c>
      <c r="Q41" s="359">
        <v>3.56</v>
      </c>
      <c r="S41" s="281" t="s">
        <v>671</v>
      </c>
      <c r="T41" s="281">
        <v>3.34</v>
      </c>
    </row>
    <row r="42" spans="1:20" ht="13.5">
      <c r="A42" s="352" t="s">
        <v>29</v>
      </c>
      <c r="B42" s="358">
        <v>3.7</v>
      </c>
      <c r="D42" s="352" t="s">
        <v>29</v>
      </c>
      <c r="E42" s="358">
        <v>4</v>
      </c>
      <c r="F42" s="281"/>
      <c r="G42" s="352" t="s">
        <v>33</v>
      </c>
      <c r="H42" s="358">
        <v>4</v>
      </c>
      <c r="I42" s="358"/>
      <c r="J42" s="352" t="s">
        <v>29</v>
      </c>
      <c r="K42" s="358">
        <v>3.5</v>
      </c>
      <c r="L42" s="358"/>
      <c r="M42" s="353" t="s">
        <v>417</v>
      </c>
      <c r="N42" s="281">
        <v>3.8</v>
      </c>
      <c r="P42" s="353" t="s">
        <v>388</v>
      </c>
      <c r="Q42" s="359">
        <v>3.43</v>
      </c>
      <c r="S42" s="281" t="s">
        <v>628</v>
      </c>
      <c r="T42" s="281">
        <v>3.34</v>
      </c>
    </row>
    <row r="43" spans="1:20" ht="13.5">
      <c r="A43" s="352" t="s">
        <v>47</v>
      </c>
      <c r="B43" s="358">
        <v>3.7</v>
      </c>
      <c r="D43" s="352" t="s">
        <v>47</v>
      </c>
      <c r="E43" s="358">
        <v>4</v>
      </c>
      <c r="F43" s="358"/>
      <c r="G43" s="352" t="s">
        <v>65</v>
      </c>
      <c r="H43" s="358">
        <v>4</v>
      </c>
      <c r="I43" s="358"/>
      <c r="J43" s="352" t="s">
        <v>47</v>
      </c>
      <c r="K43" s="358">
        <v>3.4</v>
      </c>
      <c r="L43" s="358"/>
      <c r="M43" s="353" t="s">
        <v>428</v>
      </c>
      <c r="N43" s="281">
        <v>3.8</v>
      </c>
      <c r="P43" s="353" t="s">
        <v>417</v>
      </c>
      <c r="Q43" s="359">
        <v>3.38</v>
      </c>
      <c r="S43" s="281" t="s">
        <v>637</v>
      </c>
      <c r="T43" s="281">
        <v>3.25</v>
      </c>
    </row>
    <row r="44" spans="1:20" ht="13.5">
      <c r="A44" s="352" t="s">
        <v>71</v>
      </c>
      <c r="B44" s="358">
        <v>3.7</v>
      </c>
      <c r="D44" s="352" t="s">
        <v>69</v>
      </c>
      <c r="E44" s="358">
        <v>4</v>
      </c>
      <c r="F44" s="358"/>
      <c r="G44" s="352" t="s">
        <v>29</v>
      </c>
      <c r="H44" s="358">
        <v>3.8</v>
      </c>
      <c r="I44" s="358"/>
      <c r="J44" s="352" t="s">
        <v>65</v>
      </c>
      <c r="K44" s="358">
        <v>3.3</v>
      </c>
      <c r="L44" s="358"/>
      <c r="M44" s="353" t="s">
        <v>423</v>
      </c>
      <c r="N44" s="281">
        <v>3.7</v>
      </c>
      <c r="P44" s="353" t="s">
        <v>414</v>
      </c>
      <c r="Q44" s="359">
        <v>3.29</v>
      </c>
      <c r="S44" s="281" t="s">
        <v>659</v>
      </c>
      <c r="T44" s="281">
        <v>3.16</v>
      </c>
    </row>
    <row r="45" spans="1:20" ht="13.5">
      <c r="A45" s="352" t="s">
        <v>56</v>
      </c>
      <c r="B45" s="358">
        <v>3.6</v>
      </c>
      <c r="D45" s="352" t="s">
        <v>65</v>
      </c>
      <c r="E45" s="281">
        <v>3.9</v>
      </c>
      <c r="F45" s="358"/>
      <c r="G45" s="352" t="s">
        <v>47</v>
      </c>
      <c r="H45" s="358">
        <v>3.5</v>
      </c>
      <c r="I45" s="358"/>
      <c r="J45" s="352" t="s">
        <v>54</v>
      </c>
      <c r="K45" s="358">
        <v>3.2</v>
      </c>
      <c r="L45" s="358"/>
      <c r="M45" s="353" t="s">
        <v>407</v>
      </c>
      <c r="N45" s="281">
        <v>3.5</v>
      </c>
      <c r="P45" s="353" t="s">
        <v>423</v>
      </c>
      <c r="Q45" s="359">
        <v>3.12</v>
      </c>
      <c r="S45" s="281" t="s">
        <v>641</v>
      </c>
      <c r="T45" s="281">
        <v>3.09</v>
      </c>
    </row>
    <row r="46" spans="1:20" ht="13.5">
      <c r="A46" s="352" t="s">
        <v>68</v>
      </c>
      <c r="B46" s="358">
        <v>3.6</v>
      </c>
      <c r="D46" s="352" t="s">
        <v>68</v>
      </c>
      <c r="E46" s="281">
        <v>3.5</v>
      </c>
      <c r="F46" s="358"/>
      <c r="G46" s="352" t="s">
        <v>68</v>
      </c>
      <c r="H46" s="358">
        <v>3.5</v>
      </c>
      <c r="I46" s="358"/>
      <c r="J46" s="352" t="s">
        <v>71</v>
      </c>
      <c r="K46" s="358">
        <v>3.1</v>
      </c>
      <c r="L46" s="358"/>
      <c r="M46" s="353" t="s">
        <v>430</v>
      </c>
      <c r="N46" s="281">
        <v>3.5</v>
      </c>
      <c r="P46" s="353" t="s">
        <v>427</v>
      </c>
      <c r="Q46" s="359">
        <v>3.05</v>
      </c>
      <c r="S46" s="281" t="s">
        <v>638</v>
      </c>
      <c r="T46" s="281">
        <v>3.04</v>
      </c>
    </row>
    <row r="47" spans="1:20" ht="13.5">
      <c r="A47" s="352" t="s">
        <v>65</v>
      </c>
      <c r="B47" s="358">
        <v>3.4</v>
      </c>
      <c r="D47" s="352" t="s">
        <v>50</v>
      </c>
      <c r="E47" s="281">
        <v>3.3</v>
      </c>
      <c r="F47" s="358"/>
      <c r="G47" s="352" t="s">
        <v>71</v>
      </c>
      <c r="H47" s="358">
        <v>3.4</v>
      </c>
      <c r="I47" s="358"/>
      <c r="J47" s="352" t="s">
        <v>68</v>
      </c>
      <c r="K47" s="358">
        <v>3</v>
      </c>
      <c r="L47" s="358"/>
      <c r="M47" s="353" t="s">
        <v>427</v>
      </c>
      <c r="N47" s="281">
        <v>3</v>
      </c>
      <c r="P47" s="353" t="s">
        <v>407</v>
      </c>
      <c r="Q47" s="359">
        <v>2.98</v>
      </c>
      <c r="S47" s="281" t="s">
        <v>640</v>
      </c>
      <c r="T47" s="281">
        <v>2.75</v>
      </c>
    </row>
    <row r="48" spans="1:20" ht="13.5">
      <c r="A48" s="352" t="s">
        <v>50</v>
      </c>
      <c r="B48" s="358">
        <v>3.1</v>
      </c>
      <c r="D48" s="352" t="s">
        <v>71</v>
      </c>
      <c r="E48" s="358">
        <v>3</v>
      </c>
      <c r="F48" s="358"/>
      <c r="G48" s="352" t="s">
        <v>50</v>
      </c>
      <c r="H48" s="358">
        <v>3.3</v>
      </c>
      <c r="I48" s="358"/>
      <c r="J48" s="352" t="s">
        <v>50</v>
      </c>
      <c r="K48" s="358">
        <v>2.9</v>
      </c>
      <c r="L48" s="358"/>
      <c r="M48" s="353" t="s">
        <v>429</v>
      </c>
      <c r="N48" s="281">
        <v>2.7</v>
      </c>
      <c r="P48" s="353" t="s">
        <v>410</v>
      </c>
      <c r="Q48" s="359">
        <v>2.79</v>
      </c>
      <c r="S48" s="281" t="s">
        <v>649</v>
      </c>
      <c r="T48" s="281">
        <v>2.67</v>
      </c>
    </row>
    <row r="49" spans="1:20" ht="13.5">
      <c r="A49" s="352" t="s">
        <v>72</v>
      </c>
      <c r="B49" s="358">
        <v>2.3</v>
      </c>
      <c r="D49" s="352" t="s">
        <v>72</v>
      </c>
      <c r="E49" s="281">
        <v>2.5</v>
      </c>
      <c r="F49" s="358"/>
      <c r="G49" s="352" t="s">
        <v>72</v>
      </c>
      <c r="H49" s="358">
        <v>2.8</v>
      </c>
      <c r="I49" s="358"/>
      <c r="J49" s="352" t="s">
        <v>72</v>
      </c>
      <c r="K49" s="358">
        <v>2.4</v>
      </c>
      <c r="L49" s="358"/>
      <c r="M49" s="353" t="s">
        <v>410</v>
      </c>
      <c r="N49" s="281">
        <v>2.7</v>
      </c>
      <c r="P49" s="353" t="s">
        <v>429</v>
      </c>
      <c r="Q49" s="359">
        <v>2.46</v>
      </c>
      <c r="S49" s="281" t="s">
        <v>639</v>
      </c>
      <c r="T49" s="281">
        <v>1.91</v>
      </c>
    </row>
    <row r="50" spans="7:25" ht="13.5">
      <c r="G50" s="360"/>
      <c r="Y50" s="359"/>
    </row>
    <row r="51" spans="2:4" ht="13.5">
      <c r="B51" s="357"/>
      <c r="C51" s="352"/>
      <c r="D51" s="35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7" sqref="M17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6" sqref="P36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51">
      <selection activeCell="G82" sqref="G82"/>
    </sheetView>
  </sheetViews>
  <sheetFormatPr defaultColWidth="9.00390625" defaultRowHeight="13.5"/>
  <cols>
    <col min="1" max="3" width="9.00390625" style="281" customWidth="1"/>
    <col min="4" max="4" width="9.00390625" style="352" customWidth="1"/>
    <col min="5" max="6" width="9.00390625" style="281" customWidth="1"/>
    <col min="7" max="7" width="9.00390625" style="352" customWidth="1"/>
    <col min="8" max="16384" width="9.00390625" style="281" customWidth="1"/>
  </cols>
  <sheetData>
    <row r="1" spans="1:23" ht="13.5">
      <c r="A1" s="352"/>
      <c r="B1" s="281" t="s">
        <v>76</v>
      </c>
      <c r="E1" s="281" t="s">
        <v>76</v>
      </c>
      <c r="G1" s="281"/>
      <c r="H1" s="281" t="s">
        <v>76</v>
      </c>
      <c r="K1" s="281" t="s">
        <v>76</v>
      </c>
      <c r="N1" s="281" t="s">
        <v>76</v>
      </c>
      <c r="Q1" s="281" t="s">
        <v>76</v>
      </c>
      <c r="T1" s="281" t="s">
        <v>76</v>
      </c>
      <c r="W1" s="281" t="s">
        <v>76</v>
      </c>
    </row>
    <row r="2" spans="1:23" ht="13.5">
      <c r="A2" s="352"/>
      <c r="B2" s="281" t="s">
        <v>21</v>
      </c>
      <c r="E2" s="281" t="s">
        <v>22</v>
      </c>
      <c r="G2" s="281"/>
      <c r="H2" s="281" t="s">
        <v>74</v>
      </c>
      <c r="K2" s="281" t="s">
        <v>24</v>
      </c>
      <c r="N2" s="281" t="s">
        <v>306</v>
      </c>
      <c r="Q2" s="281" t="s">
        <v>384</v>
      </c>
      <c r="T2" s="281" t="s">
        <v>479</v>
      </c>
      <c r="W2" s="281" t="s">
        <v>514</v>
      </c>
    </row>
    <row r="3" spans="1:25" ht="13.5">
      <c r="A3" s="352" t="s">
        <v>26</v>
      </c>
      <c r="B3" s="281">
        <v>136</v>
      </c>
      <c r="D3" s="352" t="s">
        <v>26</v>
      </c>
      <c r="E3" s="281">
        <v>126</v>
      </c>
      <c r="G3" s="352" t="s">
        <v>26</v>
      </c>
      <c r="H3" s="281">
        <v>160</v>
      </c>
      <c r="J3" s="352" t="s">
        <v>26</v>
      </c>
      <c r="K3" s="281">
        <v>130</v>
      </c>
      <c r="M3" s="352" t="s">
        <v>26</v>
      </c>
      <c r="N3" s="281">
        <v>151</v>
      </c>
      <c r="P3" s="361" t="s">
        <v>385</v>
      </c>
      <c r="Q3" s="362">
        <v>123</v>
      </c>
      <c r="S3" s="361" t="s">
        <v>385</v>
      </c>
      <c r="T3" s="362">
        <v>141</v>
      </c>
      <c r="V3" s="281" t="s">
        <v>636</v>
      </c>
      <c r="W3" s="281">
        <v>122</v>
      </c>
      <c r="Y3" s="281" t="s">
        <v>33</v>
      </c>
    </row>
    <row r="4" spans="1:25" ht="13.5">
      <c r="A4" s="352" t="s">
        <v>27</v>
      </c>
      <c r="B4" s="281">
        <v>120</v>
      </c>
      <c r="D4" s="352" t="s">
        <v>27</v>
      </c>
      <c r="E4" s="281">
        <v>122</v>
      </c>
      <c r="G4" s="352" t="s">
        <v>27</v>
      </c>
      <c r="H4" s="281">
        <v>124</v>
      </c>
      <c r="J4" s="352" t="s">
        <v>30</v>
      </c>
      <c r="K4" s="281">
        <v>122</v>
      </c>
      <c r="M4" s="352" t="s">
        <v>28</v>
      </c>
      <c r="N4" s="281">
        <v>137</v>
      </c>
      <c r="P4" s="361" t="s">
        <v>392</v>
      </c>
      <c r="Q4" s="362">
        <v>107</v>
      </c>
      <c r="S4" s="353" t="s">
        <v>389</v>
      </c>
      <c r="T4" s="363">
        <v>110</v>
      </c>
      <c r="V4" s="281" t="s">
        <v>650</v>
      </c>
      <c r="W4" s="281">
        <v>116</v>
      </c>
      <c r="Y4" s="281" t="s">
        <v>625</v>
      </c>
    </row>
    <row r="5" spans="1:25" ht="13.5">
      <c r="A5" s="352" t="s">
        <v>29</v>
      </c>
      <c r="B5" s="281">
        <v>111</v>
      </c>
      <c r="D5" s="352" t="s">
        <v>28</v>
      </c>
      <c r="E5" s="281">
        <v>104</v>
      </c>
      <c r="G5" s="352" t="s">
        <v>29</v>
      </c>
      <c r="H5" s="281">
        <v>117</v>
      </c>
      <c r="J5" s="352" t="s">
        <v>28</v>
      </c>
      <c r="K5" s="281">
        <v>120</v>
      </c>
      <c r="M5" s="352" t="s">
        <v>27</v>
      </c>
      <c r="N5" s="281">
        <v>122</v>
      </c>
      <c r="P5" s="353" t="s">
        <v>387</v>
      </c>
      <c r="Q5" s="363">
        <v>106</v>
      </c>
      <c r="S5" s="353" t="s">
        <v>390</v>
      </c>
      <c r="T5" s="363">
        <v>109</v>
      </c>
      <c r="V5" s="281" t="s">
        <v>646</v>
      </c>
      <c r="W5" s="281">
        <v>104</v>
      </c>
      <c r="Y5" s="281" t="s">
        <v>671</v>
      </c>
    </row>
    <row r="6" spans="1:25" ht="13.5">
      <c r="A6" s="352" t="s">
        <v>30</v>
      </c>
      <c r="B6" s="281">
        <v>102</v>
      </c>
      <c r="D6" s="352" t="s">
        <v>29</v>
      </c>
      <c r="E6" s="281">
        <v>102</v>
      </c>
      <c r="G6" s="352" t="s">
        <v>28</v>
      </c>
      <c r="H6" s="281">
        <v>116</v>
      </c>
      <c r="J6" s="352" t="s">
        <v>33</v>
      </c>
      <c r="K6" s="281">
        <v>115</v>
      </c>
      <c r="M6" s="352" t="s">
        <v>33</v>
      </c>
      <c r="N6" s="281">
        <v>115</v>
      </c>
      <c r="P6" s="353" t="s">
        <v>389</v>
      </c>
      <c r="Q6" s="363">
        <v>101</v>
      </c>
      <c r="S6" s="353" t="s">
        <v>387</v>
      </c>
      <c r="T6" s="363">
        <v>108</v>
      </c>
      <c r="V6" s="281" t="s">
        <v>637</v>
      </c>
      <c r="W6" s="281">
        <v>97</v>
      </c>
      <c r="Y6" s="281" t="s">
        <v>627</v>
      </c>
    </row>
    <row r="7" spans="1:25" ht="13.5">
      <c r="A7" s="352" t="s">
        <v>31</v>
      </c>
      <c r="B7" s="281">
        <v>101</v>
      </c>
      <c r="D7" s="352" t="s">
        <v>30</v>
      </c>
      <c r="E7" s="281">
        <v>97</v>
      </c>
      <c r="G7" s="352" t="s">
        <v>31</v>
      </c>
      <c r="H7" s="281">
        <v>114</v>
      </c>
      <c r="J7" s="352" t="s">
        <v>31</v>
      </c>
      <c r="K7" s="281">
        <v>105</v>
      </c>
      <c r="M7" s="352" t="s">
        <v>31</v>
      </c>
      <c r="N7" s="281">
        <v>104</v>
      </c>
      <c r="P7" s="353" t="s">
        <v>388</v>
      </c>
      <c r="Q7" s="363">
        <v>97</v>
      </c>
      <c r="S7" s="353" t="s">
        <v>391</v>
      </c>
      <c r="T7" s="363">
        <v>97</v>
      </c>
      <c r="V7" s="281" t="s">
        <v>33</v>
      </c>
      <c r="W7" s="281">
        <v>93</v>
      </c>
      <c r="Y7" s="281" t="s">
        <v>628</v>
      </c>
    </row>
    <row r="8" spans="1:25" ht="13.5">
      <c r="A8" s="352" t="s">
        <v>28</v>
      </c>
      <c r="B8" s="281">
        <v>100</v>
      </c>
      <c r="D8" s="352" t="s">
        <v>31</v>
      </c>
      <c r="E8" s="281">
        <v>94</v>
      </c>
      <c r="G8" s="352" t="s">
        <v>30</v>
      </c>
      <c r="H8" s="281">
        <v>108</v>
      </c>
      <c r="J8" s="352" t="s">
        <v>27</v>
      </c>
      <c r="K8" s="281">
        <v>100</v>
      </c>
      <c r="M8" s="352" t="s">
        <v>29</v>
      </c>
      <c r="N8" s="281">
        <v>100</v>
      </c>
      <c r="P8" s="353" t="s">
        <v>386</v>
      </c>
      <c r="Q8" s="363">
        <v>92</v>
      </c>
      <c r="S8" s="353" t="s">
        <v>388</v>
      </c>
      <c r="T8" s="363">
        <v>91</v>
      </c>
      <c r="V8" s="281" t="s">
        <v>651</v>
      </c>
      <c r="W8" s="281">
        <v>92</v>
      </c>
      <c r="Y8" s="281" t="s">
        <v>629</v>
      </c>
    </row>
    <row r="9" spans="1:25" ht="13.5">
      <c r="A9" s="352" t="s">
        <v>33</v>
      </c>
      <c r="B9" s="281">
        <v>93</v>
      </c>
      <c r="D9" s="352" t="s">
        <v>33</v>
      </c>
      <c r="E9" s="281">
        <v>88</v>
      </c>
      <c r="G9" s="352" t="s">
        <v>34</v>
      </c>
      <c r="H9" s="281">
        <v>90</v>
      </c>
      <c r="J9" s="352" t="s">
        <v>29</v>
      </c>
      <c r="K9" s="281">
        <v>93</v>
      </c>
      <c r="M9" s="352" t="s">
        <v>30</v>
      </c>
      <c r="N9" s="281">
        <v>96</v>
      </c>
      <c r="P9" s="353" t="s">
        <v>390</v>
      </c>
      <c r="Q9" s="363">
        <v>87</v>
      </c>
      <c r="S9" s="361" t="s">
        <v>392</v>
      </c>
      <c r="T9" s="362">
        <v>88</v>
      </c>
      <c r="V9" s="281" t="s">
        <v>663</v>
      </c>
      <c r="W9" s="281">
        <v>78</v>
      </c>
      <c r="Y9" s="281" t="s">
        <v>630</v>
      </c>
    </row>
    <row r="10" spans="1:25" ht="13.5">
      <c r="A10" s="352" t="s">
        <v>32</v>
      </c>
      <c r="B10" s="281">
        <v>91</v>
      </c>
      <c r="D10" s="352" t="s">
        <v>34</v>
      </c>
      <c r="E10" s="281">
        <v>81</v>
      </c>
      <c r="G10" s="352" t="s">
        <v>33</v>
      </c>
      <c r="H10" s="281">
        <v>83</v>
      </c>
      <c r="J10" s="352" t="s">
        <v>32</v>
      </c>
      <c r="K10" s="281">
        <v>76</v>
      </c>
      <c r="M10" s="352" t="s">
        <v>32</v>
      </c>
      <c r="N10" s="281">
        <v>86</v>
      </c>
      <c r="P10" s="353" t="s">
        <v>393</v>
      </c>
      <c r="Q10" s="363">
        <v>78</v>
      </c>
      <c r="S10" s="353" t="s">
        <v>393</v>
      </c>
      <c r="T10" s="363">
        <v>80</v>
      </c>
      <c r="V10" s="281" t="s">
        <v>635</v>
      </c>
      <c r="W10" s="281">
        <v>77</v>
      </c>
      <c r="Y10" s="281" t="s">
        <v>631</v>
      </c>
    </row>
    <row r="11" spans="1:25" ht="13.5">
      <c r="A11" s="352" t="s">
        <v>34</v>
      </c>
      <c r="B11" s="281">
        <v>74</v>
      </c>
      <c r="D11" s="352" t="s">
        <v>40</v>
      </c>
      <c r="E11" s="281">
        <v>76</v>
      </c>
      <c r="G11" s="352" t="s">
        <v>32</v>
      </c>
      <c r="H11" s="281">
        <v>71</v>
      </c>
      <c r="J11" s="352" t="s">
        <v>34</v>
      </c>
      <c r="K11" s="281">
        <v>73</v>
      </c>
      <c r="M11" s="352" t="s">
        <v>36</v>
      </c>
      <c r="N11" s="281">
        <v>74</v>
      </c>
      <c r="P11" s="353" t="s">
        <v>391</v>
      </c>
      <c r="Q11" s="363">
        <v>69</v>
      </c>
      <c r="S11" s="353" t="s">
        <v>386</v>
      </c>
      <c r="T11" s="363">
        <v>77</v>
      </c>
      <c r="V11" s="281" t="s">
        <v>631</v>
      </c>
      <c r="W11" s="281">
        <v>74</v>
      </c>
      <c r="Y11" s="281" t="s">
        <v>632</v>
      </c>
    </row>
    <row r="12" spans="1:25" ht="13.5">
      <c r="A12" s="352" t="s">
        <v>36</v>
      </c>
      <c r="B12" s="281">
        <v>71</v>
      </c>
      <c r="D12" s="352" t="s">
        <v>47</v>
      </c>
      <c r="E12" s="281">
        <v>67</v>
      </c>
      <c r="G12" s="352" t="s">
        <v>36</v>
      </c>
      <c r="H12" s="281">
        <v>70</v>
      </c>
      <c r="J12" s="352" t="s">
        <v>36</v>
      </c>
      <c r="K12" s="281">
        <v>68</v>
      </c>
      <c r="M12" s="352" t="s">
        <v>47</v>
      </c>
      <c r="N12" s="281">
        <v>69</v>
      </c>
      <c r="P12" s="353" t="s">
        <v>394</v>
      </c>
      <c r="Q12" s="363">
        <v>66</v>
      </c>
      <c r="S12" s="353" t="s">
        <v>394</v>
      </c>
      <c r="T12" s="363">
        <v>74</v>
      </c>
      <c r="V12" s="281" t="s">
        <v>634</v>
      </c>
      <c r="W12" s="281">
        <v>72</v>
      </c>
      <c r="Y12" s="281" t="s">
        <v>633</v>
      </c>
    </row>
    <row r="13" spans="1:25" ht="13.5">
      <c r="A13" s="352" t="s">
        <v>35</v>
      </c>
      <c r="B13" s="281">
        <v>62</v>
      </c>
      <c r="D13" s="352" t="s">
        <v>36</v>
      </c>
      <c r="E13" s="281">
        <v>66</v>
      </c>
      <c r="G13" s="352" t="s">
        <v>39</v>
      </c>
      <c r="H13" s="281">
        <v>65</v>
      </c>
      <c r="J13" s="352" t="s">
        <v>35</v>
      </c>
      <c r="K13" s="281">
        <v>67</v>
      </c>
      <c r="M13" s="352" t="s">
        <v>34</v>
      </c>
      <c r="N13" s="281">
        <v>68</v>
      </c>
      <c r="P13" s="353" t="s">
        <v>407</v>
      </c>
      <c r="Q13" s="363">
        <v>55</v>
      </c>
      <c r="S13" s="353" t="s">
        <v>400</v>
      </c>
      <c r="T13" s="363">
        <v>65</v>
      </c>
      <c r="V13" s="281" t="s">
        <v>630</v>
      </c>
      <c r="W13" s="281">
        <v>56</v>
      </c>
      <c r="Y13" s="281" t="s">
        <v>634</v>
      </c>
    </row>
    <row r="14" spans="1:25" ht="13.5">
      <c r="A14" s="352" t="s">
        <v>40</v>
      </c>
      <c r="B14" s="281">
        <v>56</v>
      </c>
      <c r="D14" s="352" t="s">
        <v>32</v>
      </c>
      <c r="E14" s="281">
        <v>63</v>
      </c>
      <c r="G14" s="352" t="s">
        <v>37</v>
      </c>
      <c r="H14" s="281">
        <v>56</v>
      </c>
      <c r="J14" s="352" t="s">
        <v>40</v>
      </c>
      <c r="K14" s="281">
        <v>63</v>
      </c>
      <c r="M14" s="352" t="s">
        <v>40</v>
      </c>
      <c r="N14" s="281">
        <v>67</v>
      </c>
      <c r="P14" s="353" t="s">
        <v>402</v>
      </c>
      <c r="Q14" s="363">
        <v>55</v>
      </c>
      <c r="S14" s="353" t="s">
        <v>396</v>
      </c>
      <c r="T14" s="363">
        <v>63</v>
      </c>
      <c r="V14" s="281" t="s">
        <v>627</v>
      </c>
      <c r="W14" s="281">
        <v>55</v>
      </c>
      <c r="Y14" s="281" t="s">
        <v>635</v>
      </c>
    </row>
    <row r="15" spans="1:25" ht="13.5">
      <c r="A15" s="352" t="s">
        <v>42</v>
      </c>
      <c r="B15" s="281">
        <v>53</v>
      </c>
      <c r="D15" s="352" t="s">
        <v>35</v>
      </c>
      <c r="E15" s="281">
        <v>59</v>
      </c>
      <c r="G15" s="352" t="s">
        <v>42</v>
      </c>
      <c r="H15" s="281">
        <v>54</v>
      </c>
      <c r="J15" s="352" t="s">
        <v>37</v>
      </c>
      <c r="K15" s="281">
        <v>55</v>
      </c>
      <c r="M15" s="352" t="s">
        <v>35</v>
      </c>
      <c r="N15" s="281">
        <v>61</v>
      </c>
      <c r="P15" s="353" t="s">
        <v>397</v>
      </c>
      <c r="Q15" s="363">
        <v>50</v>
      </c>
      <c r="S15" s="353" t="s">
        <v>399</v>
      </c>
      <c r="T15" s="363">
        <v>57</v>
      </c>
      <c r="V15" s="281" t="s">
        <v>657</v>
      </c>
      <c r="W15" s="281">
        <v>53</v>
      </c>
      <c r="Y15" s="281" t="s">
        <v>636</v>
      </c>
    </row>
    <row r="16" spans="1:25" ht="13.5">
      <c r="A16" s="352" t="s">
        <v>46</v>
      </c>
      <c r="B16" s="281">
        <v>52</v>
      </c>
      <c r="D16" s="352" t="s">
        <v>51</v>
      </c>
      <c r="E16" s="281">
        <v>54</v>
      </c>
      <c r="G16" s="352" t="s">
        <v>35</v>
      </c>
      <c r="H16" s="281">
        <v>54</v>
      </c>
      <c r="J16" s="352" t="s">
        <v>47</v>
      </c>
      <c r="K16" s="281">
        <v>54</v>
      </c>
      <c r="M16" s="352" t="s">
        <v>37</v>
      </c>
      <c r="N16" s="281">
        <v>51</v>
      </c>
      <c r="P16" s="353" t="s">
        <v>400</v>
      </c>
      <c r="Q16" s="363">
        <v>47</v>
      </c>
      <c r="S16" s="353" t="s">
        <v>398</v>
      </c>
      <c r="T16" s="363">
        <v>54</v>
      </c>
      <c r="V16" s="281" t="s">
        <v>638</v>
      </c>
      <c r="W16" s="281">
        <v>52</v>
      </c>
      <c r="Y16" s="281" t="s">
        <v>637</v>
      </c>
    </row>
    <row r="17" spans="1:25" ht="13.5">
      <c r="A17" s="352" t="s">
        <v>37</v>
      </c>
      <c r="B17" s="281">
        <v>48</v>
      </c>
      <c r="D17" s="352" t="s">
        <v>39</v>
      </c>
      <c r="E17" s="281">
        <v>50</v>
      </c>
      <c r="G17" s="352" t="s">
        <v>45</v>
      </c>
      <c r="H17" s="281">
        <v>54</v>
      </c>
      <c r="J17" s="352" t="s">
        <v>42</v>
      </c>
      <c r="K17" s="281">
        <v>52</v>
      </c>
      <c r="M17" s="352" t="s">
        <v>39</v>
      </c>
      <c r="N17" s="281">
        <v>49</v>
      </c>
      <c r="P17" s="353" t="s">
        <v>396</v>
      </c>
      <c r="Q17" s="363">
        <v>47</v>
      </c>
      <c r="S17" s="353" t="s">
        <v>395</v>
      </c>
      <c r="T17" s="363">
        <v>54</v>
      </c>
      <c r="V17" s="281" t="s">
        <v>656</v>
      </c>
      <c r="W17" s="281">
        <v>51</v>
      </c>
      <c r="Y17" s="281" t="s">
        <v>638</v>
      </c>
    </row>
    <row r="18" spans="1:25" ht="13.5">
      <c r="A18" s="352" t="s">
        <v>39</v>
      </c>
      <c r="B18" s="281">
        <v>46</v>
      </c>
      <c r="D18" s="352" t="s">
        <v>42</v>
      </c>
      <c r="E18" s="281">
        <v>45</v>
      </c>
      <c r="G18" s="352" t="s">
        <v>47</v>
      </c>
      <c r="H18" s="281">
        <v>53</v>
      </c>
      <c r="J18" s="352" t="s">
        <v>41</v>
      </c>
      <c r="K18" s="281">
        <v>52</v>
      </c>
      <c r="M18" s="352" t="s">
        <v>42</v>
      </c>
      <c r="N18" s="281">
        <v>43</v>
      </c>
      <c r="P18" s="353" t="s">
        <v>414</v>
      </c>
      <c r="Q18" s="363">
        <v>45</v>
      </c>
      <c r="S18" s="353" t="s">
        <v>404</v>
      </c>
      <c r="T18" s="363">
        <v>52</v>
      </c>
      <c r="V18" s="281" t="s">
        <v>644</v>
      </c>
      <c r="W18" s="281">
        <v>47</v>
      </c>
      <c r="Y18" s="281" t="s">
        <v>639</v>
      </c>
    </row>
    <row r="19" spans="1:25" ht="13.5">
      <c r="A19" s="352" t="s">
        <v>43</v>
      </c>
      <c r="B19" s="281">
        <v>44</v>
      </c>
      <c r="D19" s="352" t="s">
        <v>38</v>
      </c>
      <c r="E19" s="281">
        <v>44</v>
      </c>
      <c r="G19" s="352" t="s">
        <v>51</v>
      </c>
      <c r="H19" s="281">
        <v>52</v>
      </c>
      <c r="J19" s="352" t="s">
        <v>38</v>
      </c>
      <c r="K19" s="281">
        <v>51</v>
      </c>
      <c r="M19" s="352" t="s">
        <v>43</v>
      </c>
      <c r="N19" s="281">
        <v>43</v>
      </c>
      <c r="P19" s="353" t="s">
        <v>399</v>
      </c>
      <c r="Q19" s="363">
        <v>45</v>
      </c>
      <c r="S19" s="353" t="s">
        <v>407</v>
      </c>
      <c r="T19" s="363">
        <v>48</v>
      </c>
      <c r="V19" s="281" t="s">
        <v>669</v>
      </c>
      <c r="W19" s="281">
        <v>44</v>
      </c>
      <c r="Y19" s="281" t="s">
        <v>640</v>
      </c>
    </row>
    <row r="20" spans="1:25" ht="13.5">
      <c r="A20" s="352" t="s">
        <v>47</v>
      </c>
      <c r="B20" s="281">
        <v>42</v>
      </c>
      <c r="D20" s="352" t="s">
        <v>37</v>
      </c>
      <c r="E20" s="281">
        <v>43</v>
      </c>
      <c r="G20" s="352" t="s">
        <v>40</v>
      </c>
      <c r="H20" s="281">
        <v>52</v>
      </c>
      <c r="J20" s="352" t="s">
        <v>43</v>
      </c>
      <c r="K20" s="281">
        <v>49</v>
      </c>
      <c r="M20" s="352" t="s">
        <v>50</v>
      </c>
      <c r="N20" s="281">
        <v>43</v>
      </c>
      <c r="P20" s="353" t="s">
        <v>398</v>
      </c>
      <c r="Q20" s="363">
        <v>44</v>
      </c>
      <c r="S20" s="353" t="s">
        <v>405</v>
      </c>
      <c r="T20" s="363">
        <v>44</v>
      </c>
      <c r="V20" s="281" t="s">
        <v>643</v>
      </c>
      <c r="W20" s="281">
        <v>43</v>
      </c>
      <c r="Y20" s="281" t="s">
        <v>641</v>
      </c>
    </row>
    <row r="21" spans="1:25" ht="13.5">
      <c r="A21" s="352" t="s">
        <v>45</v>
      </c>
      <c r="B21" s="281">
        <v>41</v>
      </c>
      <c r="D21" s="352" t="s">
        <v>44</v>
      </c>
      <c r="E21" s="281">
        <v>40</v>
      </c>
      <c r="G21" s="352" t="s">
        <v>46</v>
      </c>
      <c r="H21" s="281">
        <v>47</v>
      </c>
      <c r="J21" s="352" t="s">
        <v>48</v>
      </c>
      <c r="K21" s="281">
        <v>49</v>
      </c>
      <c r="M21" s="352" t="s">
        <v>51</v>
      </c>
      <c r="N21" s="281">
        <v>43</v>
      </c>
      <c r="P21" s="353" t="s">
        <v>409</v>
      </c>
      <c r="Q21" s="363">
        <v>43</v>
      </c>
      <c r="S21" s="353" t="s">
        <v>410</v>
      </c>
      <c r="T21" s="363">
        <v>43</v>
      </c>
      <c r="V21" s="281" t="s">
        <v>649</v>
      </c>
      <c r="W21" s="281">
        <v>43</v>
      </c>
      <c r="Y21" s="281" t="s">
        <v>642</v>
      </c>
    </row>
    <row r="22" spans="1:25" ht="13.5">
      <c r="A22" s="352" t="s">
        <v>53</v>
      </c>
      <c r="B22" s="281">
        <v>40</v>
      </c>
      <c r="D22" s="352" t="s">
        <v>56</v>
      </c>
      <c r="E22" s="281">
        <v>39</v>
      </c>
      <c r="G22" s="352" t="s">
        <v>50</v>
      </c>
      <c r="H22" s="281">
        <v>47</v>
      </c>
      <c r="J22" s="352" t="s">
        <v>39</v>
      </c>
      <c r="K22" s="281">
        <v>43</v>
      </c>
      <c r="M22" s="352" t="s">
        <v>49</v>
      </c>
      <c r="N22" s="281">
        <v>43</v>
      </c>
      <c r="P22" s="353" t="s">
        <v>404</v>
      </c>
      <c r="Q22" s="363">
        <v>40</v>
      </c>
      <c r="S22" s="353" t="s">
        <v>397</v>
      </c>
      <c r="T22" s="363">
        <v>40</v>
      </c>
      <c r="V22" s="281" t="s">
        <v>628</v>
      </c>
      <c r="W22" s="281">
        <v>42</v>
      </c>
      <c r="Y22" s="281" t="s">
        <v>643</v>
      </c>
    </row>
    <row r="23" spans="1:25" ht="13.5">
      <c r="A23" s="352" t="s">
        <v>51</v>
      </c>
      <c r="B23" s="281">
        <v>38</v>
      </c>
      <c r="D23" s="352" t="s">
        <v>50</v>
      </c>
      <c r="E23" s="281">
        <v>36</v>
      </c>
      <c r="G23" s="352" t="s">
        <v>41</v>
      </c>
      <c r="H23" s="281">
        <v>39</v>
      </c>
      <c r="J23" s="352" t="s">
        <v>46</v>
      </c>
      <c r="K23" s="281">
        <v>43</v>
      </c>
      <c r="M23" s="352" t="s">
        <v>61</v>
      </c>
      <c r="N23" s="281">
        <v>39</v>
      </c>
      <c r="P23" s="353" t="s">
        <v>395</v>
      </c>
      <c r="Q23" s="363">
        <v>40</v>
      </c>
      <c r="S23" s="353" t="s">
        <v>409</v>
      </c>
      <c r="T23" s="363">
        <v>40</v>
      </c>
      <c r="V23" s="281" t="s">
        <v>645</v>
      </c>
      <c r="W23" s="281">
        <v>42</v>
      </c>
      <c r="Y23" s="281" t="s">
        <v>644</v>
      </c>
    </row>
    <row r="24" spans="1:25" ht="13.5">
      <c r="A24" s="352" t="s">
        <v>38</v>
      </c>
      <c r="B24" s="281">
        <v>38</v>
      </c>
      <c r="D24" s="352" t="s">
        <v>45</v>
      </c>
      <c r="E24" s="281">
        <v>36</v>
      </c>
      <c r="G24" s="352" t="s">
        <v>38</v>
      </c>
      <c r="H24" s="281">
        <v>38</v>
      </c>
      <c r="J24" s="352" t="s">
        <v>50</v>
      </c>
      <c r="K24" s="281">
        <v>42</v>
      </c>
      <c r="M24" s="352" t="s">
        <v>41</v>
      </c>
      <c r="N24" s="281">
        <v>38</v>
      </c>
      <c r="P24" s="353" t="s">
        <v>401</v>
      </c>
      <c r="Q24" s="363">
        <v>39</v>
      </c>
      <c r="S24" s="353" t="s">
        <v>413</v>
      </c>
      <c r="T24" s="363">
        <v>39</v>
      </c>
      <c r="V24" s="281" t="s">
        <v>633</v>
      </c>
      <c r="W24" s="281">
        <v>41</v>
      </c>
      <c r="Y24" s="281" t="s">
        <v>645</v>
      </c>
    </row>
    <row r="25" spans="1:25" ht="13.5">
      <c r="A25" s="352" t="s">
        <v>50</v>
      </c>
      <c r="B25" s="281">
        <v>35</v>
      </c>
      <c r="D25" s="352" t="s">
        <v>46</v>
      </c>
      <c r="E25" s="281">
        <v>35</v>
      </c>
      <c r="G25" s="352" t="s">
        <v>57</v>
      </c>
      <c r="H25" s="281">
        <v>37</v>
      </c>
      <c r="J25" s="352" t="s">
        <v>45</v>
      </c>
      <c r="K25" s="281">
        <v>41</v>
      </c>
      <c r="M25" s="352" t="s">
        <v>53</v>
      </c>
      <c r="N25" s="281">
        <v>38</v>
      </c>
      <c r="P25" s="353" t="s">
        <v>403</v>
      </c>
      <c r="Q25" s="363">
        <v>38</v>
      </c>
      <c r="S25" s="353" t="s">
        <v>402</v>
      </c>
      <c r="T25" s="363">
        <v>38</v>
      </c>
      <c r="V25" s="281" t="s">
        <v>632</v>
      </c>
      <c r="W25" s="281">
        <v>38</v>
      </c>
      <c r="Y25" s="281" t="s">
        <v>646</v>
      </c>
    </row>
    <row r="26" spans="1:25" ht="13.5">
      <c r="A26" s="352" t="s">
        <v>44</v>
      </c>
      <c r="B26" s="281">
        <v>31</v>
      </c>
      <c r="D26" s="352" t="s">
        <v>52</v>
      </c>
      <c r="E26" s="281">
        <v>29</v>
      </c>
      <c r="G26" s="352" t="s">
        <v>56</v>
      </c>
      <c r="H26" s="281">
        <v>34</v>
      </c>
      <c r="J26" s="352" t="s">
        <v>61</v>
      </c>
      <c r="K26" s="281">
        <v>39</v>
      </c>
      <c r="M26" s="352" t="s">
        <v>38</v>
      </c>
      <c r="N26" s="281">
        <v>37</v>
      </c>
      <c r="P26" s="353" t="s">
        <v>421</v>
      </c>
      <c r="Q26" s="363">
        <v>35</v>
      </c>
      <c r="S26" s="353" t="s">
        <v>401</v>
      </c>
      <c r="T26" s="363">
        <v>38</v>
      </c>
      <c r="V26" s="281" t="s">
        <v>647</v>
      </c>
      <c r="W26" s="281">
        <v>35</v>
      </c>
      <c r="Y26" s="281" t="s">
        <v>647</v>
      </c>
    </row>
    <row r="27" spans="1:25" ht="13.5">
      <c r="A27" s="352" t="s">
        <v>61</v>
      </c>
      <c r="B27" s="281">
        <v>30</v>
      </c>
      <c r="D27" s="352" t="s">
        <v>53</v>
      </c>
      <c r="E27" s="281">
        <v>27</v>
      </c>
      <c r="G27" s="352" t="s">
        <v>49</v>
      </c>
      <c r="H27" s="281">
        <v>30</v>
      </c>
      <c r="J27" s="352" t="s">
        <v>51</v>
      </c>
      <c r="K27" s="281">
        <v>36</v>
      </c>
      <c r="M27" s="352" t="s">
        <v>44</v>
      </c>
      <c r="N27" s="281">
        <v>36</v>
      </c>
      <c r="P27" s="353" t="s">
        <v>413</v>
      </c>
      <c r="Q27" s="363">
        <v>33</v>
      </c>
      <c r="S27" s="353" t="s">
        <v>411</v>
      </c>
      <c r="T27" s="363">
        <v>36</v>
      </c>
      <c r="V27" s="281" t="s">
        <v>666</v>
      </c>
      <c r="W27" s="281">
        <v>34</v>
      </c>
      <c r="Y27" s="281" t="s">
        <v>648</v>
      </c>
    </row>
    <row r="28" spans="1:25" ht="13.5">
      <c r="A28" s="352" t="s">
        <v>56</v>
      </c>
      <c r="B28" s="281">
        <v>29</v>
      </c>
      <c r="D28" s="352" t="s">
        <v>55</v>
      </c>
      <c r="E28" s="281">
        <v>26</v>
      </c>
      <c r="G28" s="352" t="s">
        <v>44</v>
      </c>
      <c r="H28" s="281">
        <v>29</v>
      </c>
      <c r="J28" s="352" t="s">
        <v>56</v>
      </c>
      <c r="K28" s="281">
        <v>35</v>
      </c>
      <c r="M28" s="352" t="s">
        <v>46</v>
      </c>
      <c r="N28" s="281">
        <v>34</v>
      </c>
      <c r="P28" s="353" t="s">
        <v>405</v>
      </c>
      <c r="Q28" s="363">
        <v>32</v>
      </c>
      <c r="S28" s="353" t="s">
        <v>406</v>
      </c>
      <c r="T28" s="363">
        <v>35</v>
      </c>
      <c r="V28" s="281" t="s">
        <v>671</v>
      </c>
      <c r="W28" s="281">
        <v>32</v>
      </c>
      <c r="Y28" s="281" t="s">
        <v>649</v>
      </c>
    </row>
    <row r="29" spans="1:25" ht="13.5">
      <c r="A29" s="352" t="s">
        <v>60</v>
      </c>
      <c r="B29" s="281">
        <v>29</v>
      </c>
      <c r="D29" s="352" t="s">
        <v>43</v>
      </c>
      <c r="E29" s="281">
        <v>26</v>
      </c>
      <c r="G29" s="352" t="s">
        <v>43</v>
      </c>
      <c r="H29" s="281">
        <v>29</v>
      </c>
      <c r="J29" s="352" t="s">
        <v>44</v>
      </c>
      <c r="K29" s="281">
        <v>35</v>
      </c>
      <c r="M29" s="352" t="s">
        <v>60</v>
      </c>
      <c r="N29" s="281">
        <v>34</v>
      </c>
      <c r="P29" s="353" t="s">
        <v>411</v>
      </c>
      <c r="Q29" s="363">
        <v>31</v>
      </c>
      <c r="S29" s="353" t="s">
        <v>421</v>
      </c>
      <c r="T29" s="363">
        <v>34</v>
      </c>
      <c r="V29" s="281" t="s">
        <v>665</v>
      </c>
      <c r="W29" s="281">
        <v>32</v>
      </c>
      <c r="Y29" s="281" t="s">
        <v>650</v>
      </c>
    </row>
    <row r="30" spans="1:25" ht="13.5">
      <c r="A30" s="352" t="s">
        <v>41</v>
      </c>
      <c r="B30" s="281">
        <v>29</v>
      </c>
      <c r="D30" s="352" t="s">
        <v>62</v>
      </c>
      <c r="E30" s="281">
        <v>25</v>
      </c>
      <c r="G30" s="352" t="s">
        <v>60</v>
      </c>
      <c r="H30" s="281">
        <v>28</v>
      </c>
      <c r="J30" s="352" t="s">
        <v>53</v>
      </c>
      <c r="K30" s="281">
        <v>34</v>
      </c>
      <c r="M30" s="352" t="s">
        <v>45</v>
      </c>
      <c r="N30" s="281">
        <v>33</v>
      </c>
      <c r="P30" s="353" t="s">
        <v>406</v>
      </c>
      <c r="Q30" s="363">
        <v>31</v>
      </c>
      <c r="S30" s="353" t="s">
        <v>403</v>
      </c>
      <c r="T30" s="363">
        <v>32</v>
      </c>
      <c r="V30" s="281" t="s">
        <v>625</v>
      </c>
      <c r="W30" s="281">
        <v>31</v>
      </c>
      <c r="Y30" s="281" t="s">
        <v>651</v>
      </c>
    </row>
    <row r="31" spans="1:25" ht="13.5">
      <c r="A31" s="352" t="s">
        <v>48</v>
      </c>
      <c r="B31" s="281">
        <v>28</v>
      </c>
      <c r="D31" s="352" t="s">
        <v>63</v>
      </c>
      <c r="E31" s="281">
        <v>25</v>
      </c>
      <c r="G31" s="352" t="s">
        <v>61</v>
      </c>
      <c r="H31" s="281">
        <v>25</v>
      </c>
      <c r="J31" s="352" t="s">
        <v>49</v>
      </c>
      <c r="K31" s="281">
        <v>33</v>
      </c>
      <c r="M31" s="352" t="s">
        <v>48</v>
      </c>
      <c r="N31" s="281">
        <v>31</v>
      </c>
      <c r="P31" s="353" t="s">
        <v>420</v>
      </c>
      <c r="Q31" s="363">
        <v>30</v>
      </c>
      <c r="S31" s="353" t="s">
        <v>414</v>
      </c>
      <c r="T31" s="363">
        <v>31</v>
      </c>
      <c r="V31" s="281" t="s">
        <v>661</v>
      </c>
      <c r="W31" s="281">
        <v>30</v>
      </c>
      <c r="Y31" s="281" t="s">
        <v>652</v>
      </c>
    </row>
    <row r="32" spans="1:25" ht="13.5">
      <c r="A32" s="352" t="s">
        <v>49</v>
      </c>
      <c r="B32" s="281">
        <v>27</v>
      </c>
      <c r="D32" s="352" t="s">
        <v>67</v>
      </c>
      <c r="E32" s="281">
        <v>23</v>
      </c>
      <c r="G32" s="352" t="s">
        <v>72</v>
      </c>
      <c r="H32" s="281">
        <v>25</v>
      </c>
      <c r="J32" s="352" t="s">
        <v>57</v>
      </c>
      <c r="K32" s="281">
        <v>31</v>
      </c>
      <c r="M32" s="352" t="s">
        <v>56</v>
      </c>
      <c r="N32" s="281">
        <v>27</v>
      </c>
      <c r="P32" s="353" t="s">
        <v>408</v>
      </c>
      <c r="Q32" s="363">
        <v>27</v>
      </c>
      <c r="S32" s="353" t="s">
        <v>420</v>
      </c>
      <c r="T32" s="363">
        <v>31</v>
      </c>
      <c r="V32" s="281" t="s">
        <v>667</v>
      </c>
      <c r="W32" s="281">
        <v>29</v>
      </c>
      <c r="Y32" s="281" t="s">
        <v>653</v>
      </c>
    </row>
    <row r="33" spans="1:25" ht="13.5">
      <c r="A33" s="352" t="s">
        <v>72</v>
      </c>
      <c r="B33" s="281">
        <v>26</v>
      </c>
      <c r="D33" s="352" t="s">
        <v>49</v>
      </c>
      <c r="E33" s="281">
        <v>23</v>
      </c>
      <c r="G33" s="352" t="s">
        <v>52</v>
      </c>
      <c r="H33" s="281">
        <v>24</v>
      </c>
      <c r="J33" s="352" t="s">
        <v>52</v>
      </c>
      <c r="K33" s="281">
        <v>30</v>
      </c>
      <c r="M33" s="352" t="s">
        <v>55</v>
      </c>
      <c r="N33" s="281">
        <v>27</v>
      </c>
      <c r="P33" s="353" t="s">
        <v>424</v>
      </c>
      <c r="Q33" s="363">
        <v>24</v>
      </c>
      <c r="S33" s="353" t="s">
        <v>417</v>
      </c>
      <c r="T33" s="363">
        <v>28</v>
      </c>
      <c r="V33" s="281" t="s">
        <v>629</v>
      </c>
      <c r="W33" s="281">
        <v>28</v>
      </c>
      <c r="Y33" s="281" t="s">
        <v>654</v>
      </c>
    </row>
    <row r="34" spans="1:25" ht="13.5">
      <c r="A34" s="352" t="s">
        <v>55</v>
      </c>
      <c r="B34" s="281">
        <v>25</v>
      </c>
      <c r="D34" s="352" t="s">
        <v>65</v>
      </c>
      <c r="E34" s="281">
        <v>23</v>
      </c>
      <c r="G34" s="352" t="s">
        <v>62</v>
      </c>
      <c r="H34" s="281">
        <v>23</v>
      </c>
      <c r="J34" s="352" t="s">
        <v>60</v>
      </c>
      <c r="K34" s="281">
        <v>27</v>
      </c>
      <c r="M34" s="352" t="s">
        <v>54</v>
      </c>
      <c r="N34" s="281">
        <v>25</v>
      </c>
      <c r="P34" s="353" t="s">
        <v>412</v>
      </c>
      <c r="Q34" s="363">
        <v>24</v>
      </c>
      <c r="S34" s="353" t="s">
        <v>422</v>
      </c>
      <c r="T34" s="363">
        <v>27</v>
      </c>
      <c r="V34" s="281" t="s">
        <v>640</v>
      </c>
      <c r="W34" s="281">
        <v>25</v>
      </c>
      <c r="Y34" s="281" t="s">
        <v>655</v>
      </c>
    </row>
    <row r="35" spans="1:25" ht="13.5">
      <c r="A35" s="352" t="s">
        <v>63</v>
      </c>
      <c r="B35" s="281">
        <v>24</v>
      </c>
      <c r="D35" s="352" t="s">
        <v>41</v>
      </c>
      <c r="E35" s="281">
        <v>22</v>
      </c>
      <c r="G35" s="352" t="s">
        <v>53</v>
      </c>
      <c r="H35" s="281">
        <v>22</v>
      </c>
      <c r="J35" s="352" t="s">
        <v>55</v>
      </c>
      <c r="K35" s="281">
        <v>26</v>
      </c>
      <c r="M35" s="352" t="s">
        <v>58</v>
      </c>
      <c r="N35" s="281">
        <v>24</v>
      </c>
      <c r="P35" s="353" t="s">
        <v>410</v>
      </c>
      <c r="Q35" s="363">
        <v>22</v>
      </c>
      <c r="S35" s="353" t="s">
        <v>424</v>
      </c>
      <c r="T35" s="363">
        <v>26</v>
      </c>
      <c r="V35" s="281" t="s">
        <v>670</v>
      </c>
      <c r="W35" s="281">
        <v>25</v>
      </c>
      <c r="Y35" s="281" t="s">
        <v>656</v>
      </c>
    </row>
    <row r="36" spans="1:25" ht="13.5">
      <c r="A36" s="352" t="s">
        <v>52</v>
      </c>
      <c r="B36" s="281">
        <v>22</v>
      </c>
      <c r="D36" s="352" t="s">
        <v>61</v>
      </c>
      <c r="E36" s="281">
        <v>21</v>
      </c>
      <c r="G36" s="352" t="s">
        <v>67</v>
      </c>
      <c r="H36" s="281">
        <v>22</v>
      </c>
      <c r="J36" s="352" t="s">
        <v>62</v>
      </c>
      <c r="K36" s="281">
        <v>25</v>
      </c>
      <c r="M36" s="352" t="s">
        <v>57</v>
      </c>
      <c r="N36" s="281">
        <v>23</v>
      </c>
      <c r="P36" s="353" t="s">
        <v>429</v>
      </c>
      <c r="Q36" s="363">
        <v>21</v>
      </c>
      <c r="S36" s="353" t="s">
        <v>415</v>
      </c>
      <c r="T36" s="363">
        <v>26</v>
      </c>
      <c r="V36" s="281" t="s">
        <v>652</v>
      </c>
      <c r="W36" s="281">
        <v>23</v>
      </c>
      <c r="Y36" s="281" t="s">
        <v>657</v>
      </c>
    </row>
    <row r="37" spans="1:25" ht="13.5">
      <c r="A37" s="352" t="s">
        <v>66</v>
      </c>
      <c r="B37" s="281">
        <v>21</v>
      </c>
      <c r="D37" s="352" t="s">
        <v>72</v>
      </c>
      <c r="E37" s="281">
        <v>21</v>
      </c>
      <c r="G37" s="352" t="s">
        <v>48</v>
      </c>
      <c r="H37" s="281">
        <v>21</v>
      </c>
      <c r="J37" s="352" t="s">
        <v>58</v>
      </c>
      <c r="K37" s="281">
        <v>24</v>
      </c>
      <c r="M37" s="352" t="s">
        <v>59</v>
      </c>
      <c r="N37" s="281">
        <v>23</v>
      </c>
      <c r="P37" s="353" t="s">
        <v>415</v>
      </c>
      <c r="Q37" s="363">
        <v>21</v>
      </c>
      <c r="S37" s="353" t="s">
        <v>419</v>
      </c>
      <c r="T37" s="363">
        <v>26</v>
      </c>
      <c r="V37" s="281" t="s">
        <v>655</v>
      </c>
      <c r="W37" s="281">
        <v>23</v>
      </c>
      <c r="Y37" s="281" t="s">
        <v>658</v>
      </c>
    </row>
    <row r="38" spans="1:25" ht="13.5">
      <c r="A38" s="352" t="s">
        <v>57</v>
      </c>
      <c r="B38" s="281">
        <v>21</v>
      </c>
      <c r="D38" s="352" t="s">
        <v>58</v>
      </c>
      <c r="E38" s="281">
        <v>21</v>
      </c>
      <c r="G38" s="352" t="s">
        <v>68</v>
      </c>
      <c r="H38" s="281">
        <v>20</v>
      </c>
      <c r="J38" s="352" t="s">
        <v>72</v>
      </c>
      <c r="K38" s="281">
        <v>21</v>
      </c>
      <c r="M38" s="352" t="s">
        <v>63</v>
      </c>
      <c r="N38" s="281">
        <v>22</v>
      </c>
      <c r="P38" s="353" t="s">
        <v>416</v>
      </c>
      <c r="Q38" s="363">
        <v>20</v>
      </c>
      <c r="S38" s="353" t="s">
        <v>408</v>
      </c>
      <c r="T38" s="363">
        <v>25</v>
      </c>
      <c r="V38" s="281" t="s">
        <v>668</v>
      </c>
      <c r="W38" s="281">
        <v>22</v>
      </c>
      <c r="Y38" s="281" t="s">
        <v>659</v>
      </c>
    </row>
    <row r="39" spans="1:25" ht="13.5">
      <c r="A39" s="352" t="s">
        <v>62</v>
      </c>
      <c r="B39" s="281">
        <v>20</v>
      </c>
      <c r="D39" s="352" t="s">
        <v>38</v>
      </c>
      <c r="E39" s="281">
        <v>21</v>
      </c>
      <c r="G39" s="352" t="s">
        <v>54</v>
      </c>
      <c r="H39" s="281">
        <v>19</v>
      </c>
      <c r="J39" s="352" t="s">
        <v>65</v>
      </c>
      <c r="K39" s="281">
        <v>19</v>
      </c>
      <c r="M39" s="352" t="s">
        <v>64</v>
      </c>
      <c r="N39" s="281">
        <v>21</v>
      </c>
      <c r="P39" s="353" t="s">
        <v>428</v>
      </c>
      <c r="Q39" s="363">
        <v>18</v>
      </c>
      <c r="S39" s="353" t="s">
        <v>423</v>
      </c>
      <c r="T39" s="363">
        <v>22</v>
      </c>
      <c r="V39" s="281" t="s">
        <v>639</v>
      </c>
      <c r="W39" s="281">
        <v>21</v>
      </c>
      <c r="Y39" s="281" t="s">
        <v>660</v>
      </c>
    </row>
    <row r="40" spans="1:25" ht="13.5">
      <c r="A40" s="352" t="s">
        <v>69</v>
      </c>
      <c r="B40" s="281">
        <v>20</v>
      </c>
      <c r="D40" s="352" t="s">
        <v>48</v>
      </c>
      <c r="E40" s="281">
        <v>19</v>
      </c>
      <c r="G40" s="352" t="s">
        <v>59</v>
      </c>
      <c r="H40" s="281">
        <v>19</v>
      </c>
      <c r="J40" s="352" t="s">
        <v>64</v>
      </c>
      <c r="K40" s="281">
        <v>19</v>
      </c>
      <c r="M40" s="352" t="s">
        <v>68</v>
      </c>
      <c r="N40" s="281">
        <v>21</v>
      </c>
      <c r="P40" s="353" t="s">
        <v>419</v>
      </c>
      <c r="Q40" s="363">
        <v>16</v>
      </c>
      <c r="S40" s="353" t="s">
        <v>427</v>
      </c>
      <c r="T40" s="363">
        <v>21</v>
      </c>
      <c r="V40" s="281" t="s">
        <v>648</v>
      </c>
      <c r="W40" s="281">
        <v>19</v>
      </c>
      <c r="Y40" s="281" t="s">
        <v>661</v>
      </c>
    </row>
    <row r="41" spans="1:25" ht="13.5">
      <c r="A41" s="352" t="s">
        <v>65</v>
      </c>
      <c r="B41" s="281">
        <v>20</v>
      </c>
      <c r="D41" s="352" t="s">
        <v>60</v>
      </c>
      <c r="E41" s="281">
        <v>18</v>
      </c>
      <c r="G41" s="352" t="s">
        <v>63</v>
      </c>
      <c r="H41" s="281">
        <v>18</v>
      </c>
      <c r="J41" s="352" t="s">
        <v>70</v>
      </c>
      <c r="K41" s="281">
        <v>19</v>
      </c>
      <c r="M41" s="352" t="s">
        <v>52</v>
      </c>
      <c r="N41" s="281">
        <v>20</v>
      </c>
      <c r="P41" s="353" t="s">
        <v>423</v>
      </c>
      <c r="Q41" s="363">
        <v>16</v>
      </c>
      <c r="S41" s="353" t="s">
        <v>429</v>
      </c>
      <c r="T41" s="363">
        <v>19</v>
      </c>
      <c r="V41" s="281" t="s">
        <v>660</v>
      </c>
      <c r="W41" s="281">
        <v>18</v>
      </c>
      <c r="Y41" s="281" t="s">
        <v>662</v>
      </c>
    </row>
    <row r="42" spans="1:25" ht="13.5">
      <c r="A42" s="352" t="s">
        <v>38</v>
      </c>
      <c r="B42" s="281">
        <v>18</v>
      </c>
      <c r="D42" s="352" t="s">
        <v>68</v>
      </c>
      <c r="E42" s="281">
        <v>18</v>
      </c>
      <c r="G42" s="352" t="s">
        <v>69</v>
      </c>
      <c r="H42" s="281">
        <v>16</v>
      </c>
      <c r="J42" s="352" t="s">
        <v>63</v>
      </c>
      <c r="K42" s="281">
        <v>17</v>
      </c>
      <c r="M42" s="352" t="s">
        <v>65</v>
      </c>
      <c r="N42" s="281">
        <v>20</v>
      </c>
      <c r="P42" s="353" t="s">
        <v>422</v>
      </c>
      <c r="Q42" s="363">
        <v>15</v>
      </c>
      <c r="S42" s="353" t="s">
        <v>426</v>
      </c>
      <c r="T42" s="363">
        <v>19</v>
      </c>
      <c r="V42" s="281" t="s">
        <v>641</v>
      </c>
      <c r="W42" s="281">
        <v>17</v>
      </c>
      <c r="Y42" s="281" t="s">
        <v>663</v>
      </c>
    </row>
    <row r="43" spans="1:25" ht="13.5">
      <c r="A43" s="352" t="s">
        <v>68</v>
      </c>
      <c r="B43" s="281">
        <v>17</v>
      </c>
      <c r="D43" s="352" t="s">
        <v>64</v>
      </c>
      <c r="E43" s="281">
        <v>16</v>
      </c>
      <c r="G43" s="352" t="s">
        <v>65</v>
      </c>
      <c r="H43" s="281">
        <v>16</v>
      </c>
      <c r="J43" s="352" t="s">
        <v>69</v>
      </c>
      <c r="K43" s="281">
        <v>16</v>
      </c>
      <c r="M43" s="352" t="s">
        <v>70</v>
      </c>
      <c r="N43" s="281">
        <v>20</v>
      </c>
      <c r="P43" s="353" t="s">
        <v>430</v>
      </c>
      <c r="Q43" s="363">
        <v>14</v>
      </c>
      <c r="S43" s="353" t="s">
        <v>412</v>
      </c>
      <c r="T43" s="363">
        <v>18</v>
      </c>
      <c r="V43" s="281" t="s">
        <v>653</v>
      </c>
      <c r="W43" s="281">
        <v>16</v>
      </c>
      <c r="Y43" s="281" t="s">
        <v>664</v>
      </c>
    </row>
    <row r="44" spans="1:25" ht="13.5">
      <c r="A44" s="352" t="s">
        <v>71</v>
      </c>
      <c r="B44" s="281">
        <v>17</v>
      </c>
      <c r="D44" s="352" t="s">
        <v>57</v>
      </c>
      <c r="E44" s="281">
        <v>16</v>
      </c>
      <c r="G44" s="352" t="s">
        <v>66</v>
      </c>
      <c r="H44" s="281">
        <v>15</v>
      </c>
      <c r="J44" s="352" t="s">
        <v>67</v>
      </c>
      <c r="K44" s="281">
        <v>15</v>
      </c>
      <c r="M44" s="352" t="s">
        <v>67</v>
      </c>
      <c r="N44" s="281">
        <v>20</v>
      </c>
      <c r="P44" s="353" t="s">
        <v>426</v>
      </c>
      <c r="Q44" s="363">
        <v>14</v>
      </c>
      <c r="S44" s="353" t="s">
        <v>416</v>
      </c>
      <c r="T44" s="363">
        <v>18</v>
      </c>
      <c r="V44" s="281" t="s">
        <v>658</v>
      </c>
      <c r="W44" s="281">
        <v>16</v>
      </c>
      <c r="Y44" s="281" t="s">
        <v>665</v>
      </c>
    </row>
    <row r="45" spans="1:25" ht="13.5">
      <c r="A45" s="352" t="s">
        <v>58</v>
      </c>
      <c r="B45" s="281">
        <v>17</v>
      </c>
      <c r="D45" s="352" t="s">
        <v>54</v>
      </c>
      <c r="E45" s="281">
        <v>14</v>
      </c>
      <c r="G45" s="352" t="s">
        <v>55</v>
      </c>
      <c r="H45" s="281">
        <v>13</v>
      </c>
      <c r="J45" s="352" t="s">
        <v>54</v>
      </c>
      <c r="K45" s="281">
        <v>15</v>
      </c>
      <c r="M45" s="352" t="s">
        <v>72</v>
      </c>
      <c r="N45" s="281">
        <v>19</v>
      </c>
      <c r="P45" s="353" t="s">
        <v>418</v>
      </c>
      <c r="Q45" s="363">
        <v>13</v>
      </c>
      <c r="S45" s="353" t="s">
        <v>425</v>
      </c>
      <c r="T45" s="363">
        <v>18</v>
      </c>
      <c r="V45" s="281" t="s">
        <v>642</v>
      </c>
      <c r="W45" s="281">
        <v>15</v>
      </c>
      <c r="Y45" s="281" t="s">
        <v>666</v>
      </c>
    </row>
    <row r="46" spans="1:25" ht="13.5">
      <c r="A46" s="352" t="s">
        <v>67</v>
      </c>
      <c r="B46" s="281">
        <v>17</v>
      </c>
      <c r="D46" s="352" t="s">
        <v>66</v>
      </c>
      <c r="E46" s="281">
        <v>14</v>
      </c>
      <c r="G46" s="352" t="s">
        <v>71</v>
      </c>
      <c r="H46" s="281">
        <v>11</v>
      </c>
      <c r="J46" s="352" t="s">
        <v>59</v>
      </c>
      <c r="K46" s="281">
        <v>15</v>
      </c>
      <c r="M46" s="352" t="s">
        <v>66</v>
      </c>
      <c r="N46" s="281">
        <v>17</v>
      </c>
      <c r="P46" s="353" t="s">
        <v>427</v>
      </c>
      <c r="Q46" s="363">
        <v>9</v>
      </c>
      <c r="S46" s="353" t="s">
        <v>428</v>
      </c>
      <c r="T46" s="363">
        <v>17</v>
      </c>
      <c r="V46" s="281" t="s">
        <v>662</v>
      </c>
      <c r="W46" s="281">
        <v>14</v>
      </c>
      <c r="Y46" s="281" t="s">
        <v>667</v>
      </c>
    </row>
    <row r="47" spans="1:25" ht="13.5">
      <c r="A47" s="352" t="s">
        <v>54</v>
      </c>
      <c r="B47" s="281">
        <v>16</v>
      </c>
      <c r="D47" s="352" t="s">
        <v>70</v>
      </c>
      <c r="E47" s="281">
        <v>10</v>
      </c>
      <c r="G47" s="352" t="s">
        <v>58</v>
      </c>
      <c r="H47" s="281">
        <v>11</v>
      </c>
      <c r="J47" s="352" t="s">
        <v>66</v>
      </c>
      <c r="K47" s="281">
        <v>13</v>
      </c>
      <c r="M47" s="352" t="s">
        <v>62</v>
      </c>
      <c r="N47" s="281">
        <v>16</v>
      </c>
      <c r="P47" s="353" t="s">
        <v>417</v>
      </c>
      <c r="Q47" s="363">
        <v>9</v>
      </c>
      <c r="S47" s="353" t="s">
        <v>418</v>
      </c>
      <c r="T47" s="363">
        <v>15</v>
      </c>
      <c r="V47" s="281" t="s">
        <v>654</v>
      </c>
      <c r="W47" s="281">
        <v>13</v>
      </c>
      <c r="Y47" s="281" t="s">
        <v>668</v>
      </c>
    </row>
    <row r="48" spans="1:25" ht="13.5">
      <c r="A48" s="352" t="s">
        <v>64</v>
      </c>
      <c r="B48" s="281">
        <v>13</v>
      </c>
      <c r="D48" s="352" t="s">
        <v>71</v>
      </c>
      <c r="E48" s="281">
        <v>8</v>
      </c>
      <c r="G48" s="352" t="s">
        <v>64</v>
      </c>
      <c r="H48" s="281">
        <v>11</v>
      </c>
      <c r="J48" s="352" t="s">
        <v>71</v>
      </c>
      <c r="K48" s="281">
        <v>13</v>
      </c>
      <c r="M48" s="352" t="s">
        <v>69</v>
      </c>
      <c r="N48" s="281">
        <v>13</v>
      </c>
      <c r="P48" s="353" t="s">
        <v>425</v>
      </c>
      <c r="Q48" s="363">
        <v>8</v>
      </c>
      <c r="S48" s="353" t="s">
        <v>431</v>
      </c>
      <c r="T48" s="363">
        <v>11</v>
      </c>
      <c r="V48" s="281" t="s">
        <v>664</v>
      </c>
      <c r="W48" s="281">
        <v>11</v>
      </c>
      <c r="Y48" s="281" t="s">
        <v>669</v>
      </c>
    </row>
    <row r="49" spans="1:25" ht="13.5">
      <c r="A49" s="352" t="s">
        <v>70</v>
      </c>
      <c r="B49" s="281">
        <v>12</v>
      </c>
      <c r="D49" s="352" t="s">
        <v>69</v>
      </c>
      <c r="E49" s="281">
        <v>7</v>
      </c>
      <c r="G49" s="352" t="s">
        <v>70</v>
      </c>
      <c r="H49" s="281">
        <v>8</v>
      </c>
      <c r="J49" s="352" t="s">
        <v>68</v>
      </c>
      <c r="K49" s="281">
        <v>12</v>
      </c>
      <c r="M49" s="352" t="s">
        <v>71</v>
      </c>
      <c r="N49" s="281">
        <v>11</v>
      </c>
      <c r="P49" s="353" t="s">
        <v>431</v>
      </c>
      <c r="Q49" s="363">
        <v>7</v>
      </c>
      <c r="S49" s="353" t="s">
        <v>430</v>
      </c>
      <c r="T49" s="363">
        <v>10</v>
      </c>
      <c r="V49" s="281" t="s">
        <v>659</v>
      </c>
      <c r="W49" s="281">
        <v>5</v>
      </c>
      <c r="Y49" s="281" t="s">
        <v>670</v>
      </c>
    </row>
    <row r="50" ht="13.5">
      <c r="Q50" s="364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51">
      <selection activeCell="O74" sqref="O74"/>
    </sheetView>
  </sheetViews>
  <sheetFormatPr defaultColWidth="9.00390625" defaultRowHeight="13.5"/>
  <cols>
    <col min="1" max="1" width="9.00390625" style="352" customWidth="1"/>
    <col min="2" max="16384" width="9.00390625" style="281" customWidth="1"/>
  </cols>
  <sheetData>
    <row r="1" spans="1:17" ht="13.5">
      <c r="A1" s="281"/>
      <c r="B1" s="281" t="s">
        <v>74</v>
      </c>
      <c r="E1" s="281" t="s">
        <v>24</v>
      </c>
      <c r="H1" s="281" t="s">
        <v>306</v>
      </c>
      <c r="K1" s="281" t="s">
        <v>384</v>
      </c>
      <c r="N1" s="281" t="s">
        <v>479</v>
      </c>
      <c r="Q1" s="281" t="s">
        <v>514</v>
      </c>
    </row>
    <row r="2" spans="1:17" ht="13.5">
      <c r="A2" s="281"/>
      <c r="B2" s="281" t="s">
        <v>77</v>
      </c>
      <c r="E2" s="281" t="s">
        <v>77</v>
      </c>
      <c r="H2" s="281" t="s">
        <v>77</v>
      </c>
      <c r="K2" s="281" t="s">
        <v>77</v>
      </c>
      <c r="N2" s="281" t="s">
        <v>77</v>
      </c>
      <c r="Q2" s="281" t="s">
        <v>77</v>
      </c>
    </row>
    <row r="3" spans="1:17" ht="13.5">
      <c r="A3" s="352" t="s">
        <v>51</v>
      </c>
      <c r="B3" s="281">
        <v>3.47</v>
      </c>
      <c r="D3" s="352" t="s">
        <v>61</v>
      </c>
      <c r="E3" s="281">
        <v>3.28</v>
      </c>
      <c r="F3" s="365"/>
      <c r="G3" s="352" t="s">
        <v>61</v>
      </c>
      <c r="H3" s="365">
        <v>3.3</v>
      </c>
      <c r="I3" s="365"/>
      <c r="J3" s="353" t="s">
        <v>414</v>
      </c>
      <c r="K3" s="351">
        <v>3.2</v>
      </c>
      <c r="M3" s="353" t="s">
        <v>422</v>
      </c>
      <c r="N3" s="366">
        <v>3.36</v>
      </c>
      <c r="P3" s="281" t="s">
        <v>628</v>
      </c>
      <c r="Q3" s="281">
        <v>3.63</v>
      </c>
    </row>
    <row r="4" spans="1:17" ht="13.5">
      <c r="A4" s="352" t="s">
        <v>39</v>
      </c>
      <c r="B4" s="281">
        <v>3.24</v>
      </c>
      <c r="D4" s="352" t="s">
        <v>48</v>
      </c>
      <c r="E4" s="281">
        <v>3.22</v>
      </c>
      <c r="F4" s="365"/>
      <c r="G4" s="352" t="s">
        <v>70</v>
      </c>
      <c r="H4" s="365">
        <v>3.25</v>
      </c>
      <c r="I4" s="365"/>
      <c r="J4" s="353" t="s">
        <v>421</v>
      </c>
      <c r="K4" s="351">
        <v>2.98</v>
      </c>
      <c r="M4" s="353" t="s">
        <v>400</v>
      </c>
      <c r="N4" s="366">
        <v>3.24</v>
      </c>
      <c r="P4" s="281" t="s">
        <v>655</v>
      </c>
      <c r="Q4" s="281">
        <v>3.09</v>
      </c>
    </row>
    <row r="5" spans="1:17" ht="13.5">
      <c r="A5" s="352" t="s">
        <v>57</v>
      </c>
      <c r="B5" s="365">
        <v>3</v>
      </c>
      <c r="D5" s="352" t="s">
        <v>70</v>
      </c>
      <c r="E5" s="281">
        <v>3.08</v>
      </c>
      <c r="F5" s="365"/>
      <c r="G5" s="352" t="s">
        <v>40</v>
      </c>
      <c r="H5" s="365">
        <v>3.16</v>
      </c>
      <c r="I5" s="365"/>
      <c r="J5" s="353" t="s">
        <v>409</v>
      </c>
      <c r="K5" s="351">
        <v>2.91</v>
      </c>
      <c r="M5" s="353" t="s">
        <v>431</v>
      </c>
      <c r="N5" s="366">
        <v>3.1</v>
      </c>
      <c r="P5" s="281" t="s">
        <v>630</v>
      </c>
      <c r="Q5" s="281">
        <v>2.67</v>
      </c>
    </row>
    <row r="6" spans="1:17" ht="13.5">
      <c r="A6" s="352" t="s">
        <v>45</v>
      </c>
      <c r="B6" s="281">
        <v>2.76</v>
      </c>
      <c r="D6" s="352" t="s">
        <v>40</v>
      </c>
      <c r="E6" s="281">
        <v>2.96</v>
      </c>
      <c r="F6" s="365"/>
      <c r="G6" s="352" t="s">
        <v>51</v>
      </c>
      <c r="H6" s="365">
        <v>2.89</v>
      </c>
      <c r="I6" s="365"/>
      <c r="J6" s="353" t="s">
        <v>402</v>
      </c>
      <c r="K6" s="351">
        <v>2.61</v>
      </c>
      <c r="M6" s="353" t="s">
        <v>398</v>
      </c>
      <c r="N6" s="366">
        <v>3.06</v>
      </c>
      <c r="P6" s="281" t="s">
        <v>656</v>
      </c>
      <c r="Q6" s="281">
        <v>2.61</v>
      </c>
    </row>
    <row r="7" spans="1:17" ht="13.5">
      <c r="A7" s="352" t="s">
        <v>67</v>
      </c>
      <c r="B7" s="281">
        <v>2.69</v>
      </c>
      <c r="D7" s="352" t="s">
        <v>43</v>
      </c>
      <c r="E7" s="281">
        <v>2.75</v>
      </c>
      <c r="F7" s="365"/>
      <c r="G7" s="352" t="s">
        <v>47</v>
      </c>
      <c r="H7" s="365">
        <v>2.8</v>
      </c>
      <c r="I7" s="365"/>
      <c r="J7" s="353" t="s">
        <v>398</v>
      </c>
      <c r="K7" s="351">
        <v>2.49</v>
      </c>
      <c r="M7" s="353" t="s">
        <v>421</v>
      </c>
      <c r="N7" s="366">
        <v>2.92</v>
      </c>
      <c r="P7" s="281" t="s">
        <v>669</v>
      </c>
      <c r="Q7" s="281">
        <v>2.5</v>
      </c>
    </row>
    <row r="8" spans="1:17" ht="13.5">
      <c r="A8" s="352" t="s">
        <v>42</v>
      </c>
      <c r="B8" s="281">
        <v>2.45</v>
      </c>
      <c r="D8" s="352" t="s">
        <v>58</v>
      </c>
      <c r="E8" s="281">
        <v>2.71</v>
      </c>
      <c r="F8" s="365"/>
      <c r="G8" s="352" t="s">
        <v>64</v>
      </c>
      <c r="H8" s="365">
        <v>2.77</v>
      </c>
      <c r="I8" s="365"/>
      <c r="J8" s="353" t="s">
        <v>420</v>
      </c>
      <c r="K8" s="351">
        <v>2.45</v>
      </c>
      <c r="M8" s="353" t="s">
        <v>409</v>
      </c>
      <c r="N8" s="366">
        <v>2.72</v>
      </c>
      <c r="P8" s="281" t="s">
        <v>631</v>
      </c>
      <c r="Q8" s="281">
        <v>2.48</v>
      </c>
    </row>
    <row r="9" spans="1:17" ht="13.5">
      <c r="A9" s="352" t="s">
        <v>40</v>
      </c>
      <c r="B9" s="281">
        <v>2.44</v>
      </c>
      <c r="D9" s="352" t="s">
        <v>57</v>
      </c>
      <c r="E9" s="281">
        <v>2.52</v>
      </c>
      <c r="F9" s="365"/>
      <c r="G9" s="352" t="s">
        <v>60</v>
      </c>
      <c r="H9" s="365">
        <v>2.76</v>
      </c>
      <c r="I9" s="365"/>
      <c r="J9" s="353" t="s">
        <v>400</v>
      </c>
      <c r="K9" s="351">
        <v>2.34</v>
      </c>
      <c r="M9" s="353" t="s">
        <v>399</v>
      </c>
      <c r="N9" s="366">
        <v>2.7</v>
      </c>
      <c r="P9" s="281" t="s">
        <v>667</v>
      </c>
      <c r="Q9" s="281">
        <v>2.37</v>
      </c>
    </row>
    <row r="10" spans="1:17" ht="13.5">
      <c r="A10" s="352" t="s">
        <v>56</v>
      </c>
      <c r="B10" s="281">
        <v>2.39</v>
      </c>
      <c r="D10" s="352" t="s">
        <v>64</v>
      </c>
      <c r="E10" s="281">
        <v>2.5</v>
      </c>
      <c r="F10" s="365"/>
      <c r="G10" s="352" t="s">
        <v>58</v>
      </c>
      <c r="H10" s="365">
        <v>2.71</v>
      </c>
      <c r="I10" s="365"/>
      <c r="J10" s="353" t="s">
        <v>424</v>
      </c>
      <c r="K10" s="351">
        <v>2.33</v>
      </c>
      <c r="M10" s="353" t="s">
        <v>413</v>
      </c>
      <c r="N10" s="366">
        <v>2.62</v>
      </c>
      <c r="P10" s="281" t="s">
        <v>627</v>
      </c>
      <c r="Q10" s="281">
        <v>2.35</v>
      </c>
    </row>
    <row r="11" spans="1:17" ht="13.5">
      <c r="A11" s="352" t="s">
        <v>36</v>
      </c>
      <c r="B11" s="281">
        <v>2.34</v>
      </c>
      <c r="D11" s="352" t="s">
        <v>56</v>
      </c>
      <c r="E11" s="281">
        <v>2.47</v>
      </c>
      <c r="F11" s="365"/>
      <c r="G11" s="352" t="s">
        <v>53</v>
      </c>
      <c r="H11" s="365">
        <v>2.53</v>
      </c>
      <c r="I11" s="365"/>
      <c r="J11" s="353" t="s">
        <v>416</v>
      </c>
      <c r="K11" s="351">
        <v>2.27</v>
      </c>
      <c r="M11" s="353" t="s">
        <v>420</v>
      </c>
      <c r="N11" s="366">
        <v>2.54</v>
      </c>
      <c r="P11" s="281" t="s">
        <v>671</v>
      </c>
      <c r="Q11" s="281">
        <v>2.31</v>
      </c>
    </row>
    <row r="12" spans="1:17" ht="13.5">
      <c r="A12" s="352" t="s">
        <v>46</v>
      </c>
      <c r="B12" s="281">
        <v>2.33</v>
      </c>
      <c r="D12" s="352" t="s">
        <v>41</v>
      </c>
      <c r="E12" s="281">
        <v>2.47</v>
      </c>
      <c r="F12" s="365"/>
      <c r="G12" s="352" t="s">
        <v>67</v>
      </c>
      <c r="H12" s="365">
        <v>2.46</v>
      </c>
      <c r="I12" s="365"/>
      <c r="J12" s="353" t="s">
        <v>407</v>
      </c>
      <c r="K12" s="351">
        <v>2.24</v>
      </c>
      <c r="M12" s="353" t="s">
        <v>424</v>
      </c>
      <c r="N12" s="366">
        <v>2.53</v>
      </c>
      <c r="P12" s="281" t="s">
        <v>629</v>
      </c>
      <c r="Q12" s="281">
        <v>2.31</v>
      </c>
    </row>
    <row r="13" spans="1:17" ht="13.5">
      <c r="A13" s="352" t="s">
        <v>60</v>
      </c>
      <c r="B13" s="281">
        <v>2.26</v>
      </c>
      <c r="D13" s="352" t="s">
        <v>51</v>
      </c>
      <c r="E13" s="281">
        <v>2.41</v>
      </c>
      <c r="F13" s="365"/>
      <c r="G13" s="352" t="s">
        <v>36</v>
      </c>
      <c r="H13" s="365">
        <v>2.44</v>
      </c>
      <c r="I13" s="365"/>
      <c r="J13" s="353" t="s">
        <v>394</v>
      </c>
      <c r="K13" s="351">
        <v>2.21</v>
      </c>
      <c r="M13" s="353" t="s">
        <v>394</v>
      </c>
      <c r="N13" s="366">
        <v>2.48</v>
      </c>
      <c r="P13" s="281" t="s">
        <v>644</v>
      </c>
      <c r="Q13" s="281">
        <v>2.23</v>
      </c>
    </row>
    <row r="14" spans="1:17" ht="13.5">
      <c r="A14" s="352" t="s">
        <v>72</v>
      </c>
      <c r="B14" s="281">
        <v>2.22</v>
      </c>
      <c r="D14" s="352" t="s">
        <v>42</v>
      </c>
      <c r="E14" s="281">
        <v>2.36</v>
      </c>
      <c r="F14" s="365"/>
      <c r="G14" s="352" t="s">
        <v>39</v>
      </c>
      <c r="H14" s="365">
        <v>2.44</v>
      </c>
      <c r="I14" s="365"/>
      <c r="J14" s="353" t="s">
        <v>413</v>
      </c>
      <c r="K14" s="351">
        <v>2.2</v>
      </c>
      <c r="M14" s="353" t="s">
        <v>419</v>
      </c>
      <c r="N14" s="366">
        <v>2.44</v>
      </c>
      <c r="P14" s="281" t="s">
        <v>665</v>
      </c>
      <c r="Q14" s="281">
        <v>2.14</v>
      </c>
    </row>
    <row r="15" spans="1:17" ht="13.5">
      <c r="A15" s="352" t="s">
        <v>47</v>
      </c>
      <c r="B15" s="281">
        <v>2.14</v>
      </c>
      <c r="D15" s="352" t="s">
        <v>62</v>
      </c>
      <c r="E15" s="281">
        <v>2.31</v>
      </c>
      <c r="F15" s="365"/>
      <c r="G15" s="352" t="s">
        <v>43</v>
      </c>
      <c r="H15" s="365">
        <v>2.42</v>
      </c>
      <c r="I15" s="365"/>
      <c r="J15" s="353" t="s">
        <v>428</v>
      </c>
      <c r="K15" s="351">
        <v>2.19</v>
      </c>
      <c r="M15" s="353" t="s">
        <v>411</v>
      </c>
      <c r="N15" s="366">
        <v>2.39</v>
      </c>
      <c r="P15" s="281" t="s">
        <v>638</v>
      </c>
      <c r="Q15" s="281">
        <v>2.13</v>
      </c>
    </row>
    <row r="16" spans="1:17" ht="13.5">
      <c r="A16" s="352" t="s">
        <v>62</v>
      </c>
      <c r="B16" s="281">
        <v>2.11</v>
      </c>
      <c r="D16" s="352" t="s">
        <v>36</v>
      </c>
      <c r="E16" s="281">
        <v>2.27</v>
      </c>
      <c r="F16" s="365"/>
      <c r="G16" s="352" t="s">
        <v>49</v>
      </c>
      <c r="H16" s="365">
        <v>2.3</v>
      </c>
      <c r="I16" s="365"/>
      <c r="J16" s="353" t="s">
        <v>397</v>
      </c>
      <c r="K16" s="351">
        <v>2.13</v>
      </c>
      <c r="M16" s="353" t="s">
        <v>404</v>
      </c>
      <c r="N16" s="366">
        <v>2.37</v>
      </c>
      <c r="P16" s="281" t="s">
        <v>640</v>
      </c>
      <c r="Q16" s="281">
        <v>2.13</v>
      </c>
    </row>
    <row r="17" spans="1:17" ht="13.5">
      <c r="A17" s="352" t="s">
        <v>61</v>
      </c>
      <c r="B17" s="281">
        <v>2.09</v>
      </c>
      <c r="D17" s="352" t="s">
        <v>53</v>
      </c>
      <c r="E17" s="281">
        <v>2.26</v>
      </c>
      <c r="F17" s="365"/>
      <c r="G17" s="352" t="s">
        <v>63</v>
      </c>
      <c r="H17" s="365">
        <v>2.13</v>
      </c>
      <c r="I17" s="365"/>
      <c r="J17" s="353" t="s">
        <v>399</v>
      </c>
      <c r="K17" s="351">
        <v>2.13</v>
      </c>
      <c r="M17" s="353" t="s">
        <v>405</v>
      </c>
      <c r="N17" s="366">
        <v>2.25</v>
      </c>
      <c r="P17" s="281" t="s">
        <v>654</v>
      </c>
      <c r="Q17" s="281">
        <v>2.13</v>
      </c>
    </row>
    <row r="18" spans="1:17" ht="13.5">
      <c r="A18" s="352" t="s">
        <v>37</v>
      </c>
      <c r="B18" s="281">
        <v>1.95</v>
      </c>
      <c r="D18" s="352" t="s">
        <v>47</v>
      </c>
      <c r="E18" s="281">
        <v>2.19</v>
      </c>
      <c r="F18" s="365"/>
      <c r="G18" s="352" t="s">
        <v>48</v>
      </c>
      <c r="H18" s="365">
        <v>2.04</v>
      </c>
      <c r="I18" s="365"/>
      <c r="J18" s="353" t="s">
        <v>403</v>
      </c>
      <c r="K18" s="351">
        <v>2.05</v>
      </c>
      <c r="M18" s="353" t="s">
        <v>414</v>
      </c>
      <c r="N18" s="366">
        <v>2.22</v>
      </c>
      <c r="P18" s="281" t="s">
        <v>625</v>
      </c>
      <c r="Q18" s="281">
        <v>2.12</v>
      </c>
    </row>
    <row r="19" spans="1:17" ht="13.5">
      <c r="A19" s="352" t="s">
        <v>69</v>
      </c>
      <c r="B19" s="281">
        <v>1.92</v>
      </c>
      <c r="D19" s="352" t="s">
        <v>60</v>
      </c>
      <c r="E19" s="281">
        <v>2.18</v>
      </c>
      <c r="F19" s="365"/>
      <c r="G19" s="352" t="s">
        <v>33</v>
      </c>
      <c r="H19" s="365">
        <v>2.03</v>
      </c>
      <c r="I19" s="365"/>
      <c r="J19" s="353" t="s">
        <v>411</v>
      </c>
      <c r="K19" s="351">
        <v>2.05</v>
      </c>
      <c r="M19" s="353" t="s">
        <v>396</v>
      </c>
      <c r="N19" s="366">
        <v>2.2</v>
      </c>
      <c r="P19" s="281" t="s">
        <v>641</v>
      </c>
      <c r="Q19" s="281">
        <v>2.07</v>
      </c>
    </row>
    <row r="20" spans="1:17" ht="13.5">
      <c r="A20" s="352" t="s">
        <v>41</v>
      </c>
      <c r="B20" s="281">
        <v>1.85</v>
      </c>
      <c r="D20" s="352" t="s">
        <v>38</v>
      </c>
      <c r="E20" s="281">
        <v>2.17</v>
      </c>
      <c r="F20" s="365"/>
      <c r="G20" s="352" t="s">
        <v>55</v>
      </c>
      <c r="H20" s="365">
        <v>2</v>
      </c>
      <c r="I20" s="365"/>
      <c r="J20" s="353" t="s">
        <v>412</v>
      </c>
      <c r="K20" s="351">
        <v>2.04</v>
      </c>
      <c r="M20" s="353" t="s">
        <v>415</v>
      </c>
      <c r="N20" s="366">
        <v>2.12</v>
      </c>
      <c r="P20" s="281" t="s">
        <v>633</v>
      </c>
      <c r="Q20" s="281">
        <v>2.03</v>
      </c>
    </row>
    <row r="21" spans="1:17" ht="13.5">
      <c r="A21" s="352" t="s">
        <v>50</v>
      </c>
      <c r="B21" s="281">
        <v>1.83</v>
      </c>
      <c r="D21" s="352" t="s">
        <v>39</v>
      </c>
      <c r="E21" s="281">
        <v>2.15</v>
      </c>
      <c r="F21" s="365"/>
      <c r="G21" s="352" t="s">
        <v>28</v>
      </c>
      <c r="H21" s="365">
        <v>1.96</v>
      </c>
      <c r="I21" s="365"/>
      <c r="J21" s="353" t="s">
        <v>401</v>
      </c>
      <c r="K21" s="351">
        <v>1.93</v>
      </c>
      <c r="M21" s="353" t="s">
        <v>428</v>
      </c>
      <c r="N21" s="366">
        <v>2.08</v>
      </c>
      <c r="P21" s="281" t="s">
        <v>661</v>
      </c>
      <c r="Q21" s="281">
        <v>2.02</v>
      </c>
    </row>
    <row r="22" spans="1:17" ht="13.5">
      <c r="A22" s="352" t="s">
        <v>30</v>
      </c>
      <c r="B22" s="281">
        <v>1.82</v>
      </c>
      <c r="D22" s="352" t="s">
        <v>46</v>
      </c>
      <c r="E22" s="281">
        <v>2.13</v>
      </c>
      <c r="F22" s="365"/>
      <c r="G22" s="352" t="s">
        <v>42</v>
      </c>
      <c r="H22" s="365">
        <v>1.95</v>
      </c>
      <c r="I22" s="365"/>
      <c r="J22" s="353" t="s">
        <v>392</v>
      </c>
      <c r="K22" s="351">
        <v>1.89</v>
      </c>
      <c r="M22" s="353" t="s">
        <v>425</v>
      </c>
      <c r="N22" s="366">
        <v>2.06</v>
      </c>
      <c r="P22" s="281" t="s">
        <v>643</v>
      </c>
      <c r="Q22" s="281">
        <v>1.96</v>
      </c>
    </row>
    <row r="23" spans="1:17" ht="13.5">
      <c r="A23" s="352" t="s">
        <v>34</v>
      </c>
      <c r="B23" s="281">
        <v>1.81</v>
      </c>
      <c r="D23" s="352" t="s">
        <v>45</v>
      </c>
      <c r="E23" s="281">
        <v>2.09</v>
      </c>
      <c r="F23" s="365"/>
      <c r="G23" s="352" t="s">
        <v>59</v>
      </c>
      <c r="H23" s="365">
        <v>1.95</v>
      </c>
      <c r="I23" s="365"/>
      <c r="J23" s="353" t="s">
        <v>429</v>
      </c>
      <c r="K23" s="351">
        <v>1.88</v>
      </c>
      <c r="M23" s="353" t="s">
        <v>416</v>
      </c>
      <c r="N23" s="366">
        <v>2.04</v>
      </c>
      <c r="P23" s="281" t="s">
        <v>632</v>
      </c>
      <c r="Q23" s="281">
        <v>1.89</v>
      </c>
    </row>
    <row r="24" spans="1:17" ht="13.5">
      <c r="A24" s="352" t="s">
        <v>63</v>
      </c>
      <c r="B24" s="281">
        <v>1.74</v>
      </c>
      <c r="D24" s="352" t="s">
        <v>30</v>
      </c>
      <c r="E24" s="281">
        <v>2.05</v>
      </c>
      <c r="F24" s="365"/>
      <c r="G24" s="352" t="s">
        <v>44</v>
      </c>
      <c r="H24" s="365">
        <v>1.94</v>
      </c>
      <c r="I24" s="365"/>
      <c r="J24" s="353" t="s">
        <v>426</v>
      </c>
      <c r="K24" s="351">
        <v>1.86</v>
      </c>
      <c r="M24" s="353" t="s">
        <v>407</v>
      </c>
      <c r="N24" s="366">
        <v>1.96</v>
      </c>
      <c r="P24" s="281" t="s">
        <v>639</v>
      </c>
      <c r="Q24" s="281">
        <v>1.88</v>
      </c>
    </row>
    <row r="25" spans="1:17" ht="13.5">
      <c r="A25" s="352" t="s">
        <v>68</v>
      </c>
      <c r="B25" s="365">
        <v>1.7</v>
      </c>
      <c r="D25" s="352" t="s">
        <v>33</v>
      </c>
      <c r="E25" s="281">
        <v>2.03</v>
      </c>
      <c r="F25" s="365"/>
      <c r="G25" s="352" t="s">
        <v>66</v>
      </c>
      <c r="H25" s="365">
        <v>1.93</v>
      </c>
      <c r="I25" s="365"/>
      <c r="J25" s="353" t="s">
        <v>422</v>
      </c>
      <c r="K25" s="351">
        <v>1.85</v>
      </c>
      <c r="M25" s="353" t="s">
        <v>417</v>
      </c>
      <c r="N25" s="366">
        <v>1.95</v>
      </c>
      <c r="P25" s="281" t="s">
        <v>647</v>
      </c>
      <c r="Q25" s="281">
        <v>1.88</v>
      </c>
    </row>
    <row r="26" spans="1:17" ht="13.5">
      <c r="A26" s="352" t="s">
        <v>66</v>
      </c>
      <c r="B26" s="365">
        <v>1.7</v>
      </c>
      <c r="D26" s="352" t="s">
        <v>52</v>
      </c>
      <c r="E26" s="281">
        <v>1.97</v>
      </c>
      <c r="F26" s="365"/>
      <c r="G26" s="352" t="s">
        <v>56</v>
      </c>
      <c r="H26" s="365">
        <v>1.91</v>
      </c>
      <c r="I26" s="365"/>
      <c r="J26" s="353" t="s">
        <v>404</v>
      </c>
      <c r="K26" s="351">
        <v>1.82</v>
      </c>
      <c r="M26" s="353" t="s">
        <v>401</v>
      </c>
      <c r="N26" s="366">
        <v>1.88</v>
      </c>
      <c r="P26" s="281" t="s">
        <v>668</v>
      </c>
      <c r="Q26" s="281">
        <v>1.88</v>
      </c>
    </row>
    <row r="27" spans="1:17" ht="13.5">
      <c r="A27" s="352" t="s">
        <v>28</v>
      </c>
      <c r="B27" s="281">
        <v>1.67</v>
      </c>
      <c r="D27" s="352" t="s">
        <v>55</v>
      </c>
      <c r="E27" s="281">
        <v>1.94</v>
      </c>
      <c r="F27" s="365"/>
      <c r="G27" s="352" t="s">
        <v>57</v>
      </c>
      <c r="H27" s="365">
        <v>1.87</v>
      </c>
      <c r="I27" s="365"/>
      <c r="J27" s="353" t="s">
        <v>408</v>
      </c>
      <c r="K27" s="351">
        <v>1.79</v>
      </c>
      <c r="M27" s="353" t="s">
        <v>406</v>
      </c>
      <c r="N27" s="366">
        <v>1.88</v>
      </c>
      <c r="P27" s="281" t="s">
        <v>657</v>
      </c>
      <c r="Q27" s="281">
        <v>1.85</v>
      </c>
    </row>
    <row r="28" spans="1:17" ht="13.5">
      <c r="A28" s="352" t="s">
        <v>31</v>
      </c>
      <c r="B28" s="281">
        <v>1.65</v>
      </c>
      <c r="D28" s="352" t="s">
        <v>69</v>
      </c>
      <c r="E28" s="281">
        <v>1.93</v>
      </c>
      <c r="F28" s="365"/>
      <c r="G28" s="352" t="s">
        <v>41</v>
      </c>
      <c r="H28" s="365">
        <v>1.8</v>
      </c>
      <c r="I28" s="365"/>
      <c r="J28" s="353" t="s">
        <v>415</v>
      </c>
      <c r="K28" s="351">
        <v>1.71</v>
      </c>
      <c r="M28" s="353" t="s">
        <v>390</v>
      </c>
      <c r="N28" s="366">
        <v>1.81</v>
      </c>
      <c r="P28" s="281" t="s">
        <v>666</v>
      </c>
      <c r="Q28" s="281">
        <v>1.83</v>
      </c>
    </row>
    <row r="29" spans="1:17" ht="13.5">
      <c r="A29" s="352" t="s">
        <v>43</v>
      </c>
      <c r="B29" s="281">
        <v>1.63</v>
      </c>
      <c r="D29" s="352" t="s">
        <v>37</v>
      </c>
      <c r="E29" s="281">
        <v>1.92</v>
      </c>
      <c r="F29" s="365"/>
      <c r="G29" s="352" t="s">
        <v>68</v>
      </c>
      <c r="H29" s="365">
        <v>1.79</v>
      </c>
      <c r="I29" s="365"/>
      <c r="J29" s="353" t="s">
        <v>430</v>
      </c>
      <c r="K29" s="351">
        <v>1.7</v>
      </c>
      <c r="M29" s="353" t="s">
        <v>402</v>
      </c>
      <c r="N29" s="366">
        <v>1.8</v>
      </c>
      <c r="P29" s="281" t="s">
        <v>670</v>
      </c>
      <c r="Q29" s="281">
        <v>1.81</v>
      </c>
    </row>
    <row r="30" spans="1:17" ht="13.5">
      <c r="A30" s="352" t="s">
        <v>38</v>
      </c>
      <c r="B30" s="281">
        <v>1.62</v>
      </c>
      <c r="D30" s="352" t="s">
        <v>44</v>
      </c>
      <c r="E30" s="281">
        <v>1.88</v>
      </c>
      <c r="F30" s="365"/>
      <c r="G30" s="352" t="s">
        <v>37</v>
      </c>
      <c r="H30" s="365">
        <v>1.78</v>
      </c>
      <c r="I30" s="365"/>
      <c r="J30" s="353" t="s">
        <v>406</v>
      </c>
      <c r="K30" s="351">
        <v>1.66</v>
      </c>
      <c r="M30" s="353" t="s">
        <v>427</v>
      </c>
      <c r="N30" s="366">
        <v>1.79</v>
      </c>
      <c r="P30" s="281" t="s">
        <v>660</v>
      </c>
      <c r="Q30" s="281">
        <v>1.75</v>
      </c>
    </row>
    <row r="31" spans="1:17" ht="13.5">
      <c r="A31" s="352" t="s">
        <v>49</v>
      </c>
      <c r="B31" s="365">
        <v>1.6</v>
      </c>
      <c r="D31" s="352" t="s">
        <v>72</v>
      </c>
      <c r="E31" s="281">
        <v>1.87</v>
      </c>
      <c r="F31" s="365"/>
      <c r="G31" s="352" t="s">
        <v>54</v>
      </c>
      <c r="H31" s="365">
        <v>1.73</v>
      </c>
      <c r="I31" s="365"/>
      <c r="J31" s="353" t="s">
        <v>396</v>
      </c>
      <c r="K31" s="351">
        <v>1.64</v>
      </c>
      <c r="M31" s="353" t="s">
        <v>391</v>
      </c>
      <c r="N31" s="366">
        <v>1.74</v>
      </c>
      <c r="P31" s="281" t="s">
        <v>662</v>
      </c>
      <c r="Q31" s="281">
        <v>1.75</v>
      </c>
    </row>
    <row r="32" spans="1:17" ht="13.5">
      <c r="A32" s="352" t="s">
        <v>59</v>
      </c>
      <c r="B32" s="365">
        <v>1.6</v>
      </c>
      <c r="D32" s="352" t="s">
        <v>67</v>
      </c>
      <c r="E32" s="281">
        <v>1.84</v>
      </c>
      <c r="F32" s="365"/>
      <c r="G32" s="352" t="s">
        <v>72</v>
      </c>
      <c r="H32" s="365">
        <v>1.7</v>
      </c>
      <c r="I32" s="365"/>
      <c r="J32" s="353" t="s">
        <v>405</v>
      </c>
      <c r="K32" s="351">
        <v>1.63</v>
      </c>
      <c r="M32" s="353" t="s">
        <v>403</v>
      </c>
      <c r="N32" s="366">
        <v>1.72</v>
      </c>
      <c r="P32" s="281" t="s">
        <v>642</v>
      </c>
      <c r="Q32" s="281">
        <v>1.71</v>
      </c>
    </row>
    <row r="33" spans="1:17" ht="13.5">
      <c r="A33" s="352" t="s">
        <v>52</v>
      </c>
      <c r="B33" s="281">
        <v>1.57</v>
      </c>
      <c r="D33" s="352" t="s">
        <v>35</v>
      </c>
      <c r="E33" s="281">
        <v>1.78</v>
      </c>
      <c r="F33" s="365"/>
      <c r="G33" s="352" t="s">
        <v>45</v>
      </c>
      <c r="H33" s="365">
        <v>1.69</v>
      </c>
      <c r="I33" s="365"/>
      <c r="J33" s="353" t="s">
        <v>393</v>
      </c>
      <c r="K33" s="351">
        <v>1.56</v>
      </c>
      <c r="M33" s="353" t="s">
        <v>397</v>
      </c>
      <c r="N33" s="366">
        <v>1.7</v>
      </c>
      <c r="P33" s="281" t="s">
        <v>649</v>
      </c>
      <c r="Q33" s="281">
        <v>1.68</v>
      </c>
    </row>
    <row r="34" spans="1:17" ht="13.5">
      <c r="A34" s="352" t="s">
        <v>44</v>
      </c>
      <c r="B34" s="281">
        <v>1.56</v>
      </c>
      <c r="D34" s="352" t="s">
        <v>49</v>
      </c>
      <c r="E34" s="281">
        <v>1.77</v>
      </c>
      <c r="F34" s="365"/>
      <c r="G34" s="352" t="s">
        <v>46</v>
      </c>
      <c r="H34" s="365">
        <v>1.68</v>
      </c>
      <c r="I34" s="365"/>
      <c r="J34" s="353" t="s">
        <v>419</v>
      </c>
      <c r="K34" s="351">
        <v>1.49</v>
      </c>
      <c r="M34" s="353" t="s">
        <v>429</v>
      </c>
      <c r="N34" s="366">
        <v>1.7</v>
      </c>
      <c r="P34" s="281" t="s">
        <v>33</v>
      </c>
      <c r="Q34" s="281">
        <v>1.65</v>
      </c>
    </row>
    <row r="35" spans="1:17" ht="13.5">
      <c r="A35" s="352" t="s">
        <v>33</v>
      </c>
      <c r="B35" s="281">
        <v>1.46</v>
      </c>
      <c r="D35" s="352" t="s">
        <v>28</v>
      </c>
      <c r="E35" s="281">
        <v>1.72</v>
      </c>
      <c r="F35" s="365"/>
      <c r="G35" s="352" t="s">
        <v>50</v>
      </c>
      <c r="H35" s="365">
        <v>1.68</v>
      </c>
      <c r="I35" s="365"/>
      <c r="J35" s="353" t="s">
        <v>389</v>
      </c>
      <c r="K35" s="351">
        <v>1.45</v>
      </c>
      <c r="M35" s="353" t="s">
        <v>410</v>
      </c>
      <c r="N35" s="366">
        <v>1.68</v>
      </c>
      <c r="P35" s="281" t="s">
        <v>651</v>
      </c>
      <c r="Q35" s="281">
        <v>1.65</v>
      </c>
    </row>
    <row r="36" spans="1:17" ht="13.5">
      <c r="A36" s="352" t="s">
        <v>53</v>
      </c>
      <c r="B36" s="281">
        <v>1.46</v>
      </c>
      <c r="D36" s="352" t="s">
        <v>63</v>
      </c>
      <c r="E36" s="281">
        <v>1.65</v>
      </c>
      <c r="F36" s="365"/>
      <c r="G36" s="352" t="s">
        <v>35</v>
      </c>
      <c r="H36" s="365">
        <v>1.62</v>
      </c>
      <c r="I36" s="365"/>
      <c r="J36" s="353" t="s">
        <v>390</v>
      </c>
      <c r="K36" s="351">
        <v>1.45</v>
      </c>
      <c r="M36" s="353" t="s">
        <v>408</v>
      </c>
      <c r="N36" s="366">
        <v>1.66</v>
      </c>
      <c r="P36" s="281" t="s">
        <v>652</v>
      </c>
      <c r="Q36" s="281">
        <v>1.61</v>
      </c>
    </row>
    <row r="37" spans="1:17" ht="13.5">
      <c r="A37" s="352" t="s">
        <v>27</v>
      </c>
      <c r="B37" s="281">
        <v>1.44</v>
      </c>
      <c r="D37" s="352" t="s">
        <v>50</v>
      </c>
      <c r="E37" s="281">
        <v>1.64</v>
      </c>
      <c r="F37" s="365"/>
      <c r="G37" s="352" t="s">
        <v>30</v>
      </c>
      <c r="H37" s="365">
        <v>1.61</v>
      </c>
      <c r="I37" s="365"/>
      <c r="J37" s="353" t="s">
        <v>386</v>
      </c>
      <c r="K37" s="351">
        <v>1.31</v>
      </c>
      <c r="M37" s="353" t="s">
        <v>393</v>
      </c>
      <c r="N37" s="366">
        <v>1.6</v>
      </c>
      <c r="P37" s="281" t="s">
        <v>663</v>
      </c>
      <c r="Q37" s="281">
        <v>1.55</v>
      </c>
    </row>
    <row r="38" spans="1:17" ht="13.5">
      <c r="A38" s="352" t="s">
        <v>64</v>
      </c>
      <c r="B38" s="281">
        <v>1.44</v>
      </c>
      <c r="D38" s="352" t="s">
        <v>71</v>
      </c>
      <c r="E38" s="281">
        <v>1.57</v>
      </c>
      <c r="F38" s="365"/>
      <c r="G38" s="352" t="s">
        <v>38</v>
      </c>
      <c r="H38" s="365">
        <v>1.57</v>
      </c>
      <c r="I38" s="365"/>
      <c r="J38" s="353" t="s">
        <v>391</v>
      </c>
      <c r="K38" s="351">
        <v>1.24</v>
      </c>
      <c r="M38" s="353" t="s">
        <v>423</v>
      </c>
      <c r="N38" s="366">
        <v>1.6</v>
      </c>
      <c r="P38" s="281" t="s">
        <v>653</v>
      </c>
      <c r="Q38" s="281">
        <v>1.51</v>
      </c>
    </row>
    <row r="39" spans="1:17" ht="13.5">
      <c r="A39" s="352" t="s">
        <v>35</v>
      </c>
      <c r="B39" s="281">
        <v>1.43</v>
      </c>
      <c r="D39" s="352" t="s">
        <v>31</v>
      </c>
      <c r="E39" s="281">
        <v>1.52</v>
      </c>
      <c r="F39" s="365"/>
      <c r="G39" s="352" t="s">
        <v>69</v>
      </c>
      <c r="H39" s="365">
        <v>1.57</v>
      </c>
      <c r="I39" s="365"/>
      <c r="J39" s="353" t="s">
        <v>387</v>
      </c>
      <c r="K39" s="351">
        <v>1.23</v>
      </c>
      <c r="M39" s="353" t="s">
        <v>389</v>
      </c>
      <c r="N39" s="366">
        <v>1.57</v>
      </c>
      <c r="P39" s="281" t="s">
        <v>646</v>
      </c>
      <c r="Q39" s="281">
        <v>1.46</v>
      </c>
    </row>
    <row r="40" spans="1:17" ht="13.5">
      <c r="A40" s="352" t="s">
        <v>29</v>
      </c>
      <c r="B40" s="281">
        <v>1.39</v>
      </c>
      <c r="D40" s="352" t="s">
        <v>66</v>
      </c>
      <c r="E40" s="281">
        <v>1.48</v>
      </c>
      <c r="F40" s="365"/>
      <c r="G40" s="352" t="s">
        <v>32</v>
      </c>
      <c r="H40" s="365">
        <v>1.55</v>
      </c>
      <c r="I40" s="365"/>
      <c r="J40" s="353" t="s">
        <v>423</v>
      </c>
      <c r="K40" s="351">
        <v>1.17</v>
      </c>
      <c r="M40" s="353" t="s">
        <v>392</v>
      </c>
      <c r="N40" s="366">
        <v>1.56</v>
      </c>
      <c r="P40" s="281" t="s">
        <v>648</v>
      </c>
      <c r="Q40" s="281">
        <v>1.39</v>
      </c>
    </row>
    <row r="41" spans="1:17" ht="13.5">
      <c r="A41" s="352" t="s">
        <v>48</v>
      </c>
      <c r="B41" s="281">
        <v>1.37</v>
      </c>
      <c r="D41" s="352" t="s">
        <v>34</v>
      </c>
      <c r="E41" s="281">
        <v>1.46</v>
      </c>
      <c r="F41" s="365"/>
      <c r="G41" s="352" t="s">
        <v>31</v>
      </c>
      <c r="H41" s="365">
        <v>1.5</v>
      </c>
      <c r="I41" s="365"/>
      <c r="J41" s="353" t="s">
        <v>431</v>
      </c>
      <c r="K41" s="351">
        <v>1.14</v>
      </c>
      <c r="M41" s="353" t="s">
        <v>412</v>
      </c>
      <c r="N41" s="366">
        <v>1.53</v>
      </c>
      <c r="P41" s="281" t="s">
        <v>650</v>
      </c>
      <c r="Q41" s="281">
        <v>1.34</v>
      </c>
    </row>
    <row r="42" spans="1:17" ht="13.5">
      <c r="A42" s="352" t="s">
        <v>26</v>
      </c>
      <c r="B42" s="281">
        <v>1.35</v>
      </c>
      <c r="D42" s="352" t="s">
        <v>65</v>
      </c>
      <c r="E42" s="281">
        <v>1.41</v>
      </c>
      <c r="F42" s="365"/>
      <c r="G42" s="352" t="s">
        <v>62</v>
      </c>
      <c r="H42" s="365">
        <v>1.48</v>
      </c>
      <c r="I42" s="365"/>
      <c r="J42" s="353" t="s">
        <v>388</v>
      </c>
      <c r="K42" s="351">
        <v>1.13</v>
      </c>
      <c r="M42" s="353" t="s">
        <v>426</v>
      </c>
      <c r="N42" s="366">
        <v>1.47</v>
      </c>
      <c r="P42" s="281" t="s">
        <v>635</v>
      </c>
      <c r="Q42" s="281">
        <v>1.28</v>
      </c>
    </row>
    <row r="43" spans="1:17" ht="13.5">
      <c r="A43" s="352" t="s">
        <v>71</v>
      </c>
      <c r="B43" s="281">
        <v>1.33</v>
      </c>
      <c r="D43" s="352" t="s">
        <v>32</v>
      </c>
      <c r="E43" s="281">
        <v>1.37</v>
      </c>
      <c r="F43" s="365"/>
      <c r="G43" s="352" t="s">
        <v>65</v>
      </c>
      <c r="H43" s="365">
        <v>1.48</v>
      </c>
      <c r="I43" s="365"/>
      <c r="J43" s="353" t="s">
        <v>395</v>
      </c>
      <c r="K43" s="351">
        <v>1.06</v>
      </c>
      <c r="M43" s="353" t="s">
        <v>395</v>
      </c>
      <c r="N43" s="366">
        <v>1.43</v>
      </c>
      <c r="P43" s="281" t="s">
        <v>664</v>
      </c>
      <c r="Q43" s="281">
        <v>1.26</v>
      </c>
    </row>
    <row r="44" spans="1:17" ht="13.5">
      <c r="A44" s="352" t="s">
        <v>54</v>
      </c>
      <c r="B44" s="281">
        <v>1.31</v>
      </c>
      <c r="D44" s="352" t="s">
        <v>59</v>
      </c>
      <c r="E44" s="281">
        <v>1.27</v>
      </c>
      <c r="F44" s="365"/>
      <c r="G44" s="352" t="s">
        <v>27</v>
      </c>
      <c r="H44" s="365">
        <v>1.41</v>
      </c>
      <c r="I44" s="365"/>
      <c r="J44" s="353" t="s">
        <v>385</v>
      </c>
      <c r="K44" s="351">
        <v>1.02</v>
      </c>
      <c r="M44" s="353" t="s">
        <v>387</v>
      </c>
      <c r="N44" s="366">
        <v>1.25</v>
      </c>
      <c r="P44" s="281" t="s">
        <v>637</v>
      </c>
      <c r="Q44" s="281">
        <v>1.12</v>
      </c>
    </row>
    <row r="45" spans="1:17" ht="13.5">
      <c r="A45" s="352" t="s">
        <v>70</v>
      </c>
      <c r="B45" s="365">
        <v>1.3</v>
      </c>
      <c r="D45" s="352" t="s">
        <v>27</v>
      </c>
      <c r="E45" s="281">
        <v>1.16</v>
      </c>
      <c r="F45" s="365"/>
      <c r="G45" s="352" t="s">
        <v>34</v>
      </c>
      <c r="H45" s="365">
        <v>1.36</v>
      </c>
      <c r="I45" s="365"/>
      <c r="J45" s="353" t="s">
        <v>418</v>
      </c>
      <c r="K45" s="351">
        <v>0.96</v>
      </c>
      <c r="M45" s="353" t="s">
        <v>430</v>
      </c>
      <c r="N45" s="366">
        <v>1.22</v>
      </c>
      <c r="P45" s="281" t="s">
        <v>645</v>
      </c>
      <c r="Q45" s="281">
        <v>1.11</v>
      </c>
    </row>
    <row r="46" spans="1:17" ht="13.5">
      <c r="A46" s="352" t="s">
        <v>32</v>
      </c>
      <c r="B46" s="281">
        <v>1.28</v>
      </c>
      <c r="D46" s="352" t="s">
        <v>29</v>
      </c>
      <c r="E46" s="281">
        <v>1.1</v>
      </c>
      <c r="F46" s="365"/>
      <c r="G46" s="352" t="s">
        <v>71</v>
      </c>
      <c r="H46" s="365">
        <v>1.33</v>
      </c>
      <c r="I46" s="365"/>
      <c r="J46" s="353" t="s">
        <v>425</v>
      </c>
      <c r="K46" s="351">
        <v>0.91</v>
      </c>
      <c r="M46" s="353" t="s">
        <v>385</v>
      </c>
      <c r="N46" s="366">
        <v>1.16</v>
      </c>
      <c r="P46" s="281" t="s">
        <v>658</v>
      </c>
      <c r="Q46" s="281">
        <v>1.07</v>
      </c>
    </row>
    <row r="47" spans="1:17" ht="13.5">
      <c r="A47" s="352" t="s">
        <v>58</v>
      </c>
      <c r="B47" s="281">
        <v>1.24</v>
      </c>
      <c r="D47" s="352" t="s">
        <v>26</v>
      </c>
      <c r="E47" s="281">
        <v>1.09</v>
      </c>
      <c r="F47" s="365"/>
      <c r="G47" s="352" t="s">
        <v>52</v>
      </c>
      <c r="H47" s="365">
        <v>1.32</v>
      </c>
      <c r="I47" s="365"/>
      <c r="J47" s="353" t="s">
        <v>410</v>
      </c>
      <c r="K47" s="351">
        <v>0.86</v>
      </c>
      <c r="M47" s="353" t="s">
        <v>418</v>
      </c>
      <c r="N47" s="366">
        <v>1.1</v>
      </c>
      <c r="P47" s="281" t="s">
        <v>634</v>
      </c>
      <c r="Q47" s="281">
        <v>1.03</v>
      </c>
    </row>
    <row r="48" spans="1:17" ht="13.5">
      <c r="A48" s="352" t="s">
        <v>65</v>
      </c>
      <c r="B48" s="365">
        <v>1.2</v>
      </c>
      <c r="D48" s="352" t="s">
        <v>54</v>
      </c>
      <c r="E48" s="281">
        <v>1.04</v>
      </c>
      <c r="F48" s="365"/>
      <c r="G48" s="352" t="s">
        <v>26</v>
      </c>
      <c r="H48" s="365">
        <v>1.26</v>
      </c>
      <c r="I48" s="365"/>
      <c r="J48" s="353" t="s">
        <v>427</v>
      </c>
      <c r="K48" s="351">
        <v>0.77</v>
      </c>
      <c r="M48" s="353" t="s">
        <v>386</v>
      </c>
      <c r="N48" s="366">
        <v>1.09</v>
      </c>
      <c r="P48" s="281" t="s">
        <v>636</v>
      </c>
      <c r="Q48" s="281">
        <v>0.99</v>
      </c>
    </row>
    <row r="49" spans="1:17" ht="13.5">
      <c r="A49" s="352" t="s">
        <v>55</v>
      </c>
      <c r="B49" s="281">
        <v>0.97</v>
      </c>
      <c r="D49" s="352" t="s">
        <v>68</v>
      </c>
      <c r="E49" s="281">
        <v>1.02</v>
      </c>
      <c r="F49" s="365"/>
      <c r="G49" s="352" t="s">
        <v>29</v>
      </c>
      <c r="H49" s="365">
        <v>1.17</v>
      </c>
      <c r="I49" s="365"/>
      <c r="J49" s="353" t="s">
        <v>417</v>
      </c>
      <c r="K49" s="351">
        <v>0.63</v>
      </c>
      <c r="M49" s="353" t="s">
        <v>388</v>
      </c>
      <c r="N49" s="366">
        <v>1.05</v>
      </c>
      <c r="P49" s="281" t="s">
        <v>659</v>
      </c>
      <c r="Q49" s="281">
        <v>0.61</v>
      </c>
    </row>
    <row r="50" ht="13.5">
      <c r="B50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zoomScale="70" zoomScaleNormal="70" workbookViewId="0" topLeftCell="A1">
      <selection activeCell="I15" sqref="I15"/>
    </sheetView>
  </sheetViews>
  <sheetFormatPr defaultColWidth="9.00390625" defaultRowHeight="13.5"/>
  <cols>
    <col min="1" max="1" width="1.875" style="15" customWidth="1"/>
    <col min="2" max="2" width="6.375" style="15" bestFit="1" customWidth="1"/>
    <col min="3" max="4" width="5.125" style="15" customWidth="1"/>
    <col min="5" max="5" width="4.875" style="15" bestFit="1" customWidth="1"/>
    <col min="6" max="6" width="9.125" style="15" customWidth="1"/>
    <col min="7" max="7" width="8.875" style="15" customWidth="1"/>
    <col min="8" max="9" width="5.125" style="15" customWidth="1"/>
    <col min="10" max="10" width="4.875" style="15" bestFit="1" customWidth="1"/>
    <col min="11" max="11" width="9.125" style="15" customWidth="1"/>
    <col min="12" max="12" width="8.875" style="15" customWidth="1"/>
    <col min="13" max="14" width="5.125" style="15" customWidth="1"/>
    <col min="15" max="15" width="4.875" style="15" bestFit="1" customWidth="1"/>
    <col min="16" max="16" width="9.125" style="15" customWidth="1"/>
    <col min="17" max="17" width="8.875" style="15" customWidth="1"/>
    <col min="18" max="19" width="5.625" style="15" bestFit="1" customWidth="1"/>
    <col min="20" max="20" width="6.375" style="15" bestFit="1" customWidth="1"/>
    <col min="21" max="21" width="9.125" style="15" customWidth="1"/>
    <col min="22" max="22" width="8.875" style="15" customWidth="1"/>
    <col min="23" max="16384" width="9.00390625" style="15" customWidth="1"/>
  </cols>
  <sheetData>
    <row r="2" spans="2:25" ht="24" customHeight="1">
      <c r="B2" s="700" t="s">
        <v>497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384</v>
      </c>
      <c r="D4" s="722"/>
      <c r="E4" s="722"/>
      <c r="F4" s="722"/>
      <c r="G4" s="723"/>
      <c r="H4" s="699" t="s">
        <v>479</v>
      </c>
      <c r="I4" s="718"/>
      <c r="J4" s="718"/>
      <c r="K4" s="718"/>
      <c r="L4" s="697"/>
      <c r="M4" s="717" t="s">
        <v>514</v>
      </c>
      <c r="N4" s="718"/>
      <c r="O4" s="719"/>
      <c r="P4" s="719"/>
      <c r="Q4" s="720"/>
      <c r="R4" s="701" t="s">
        <v>374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11</v>
      </c>
      <c r="D5" s="706" t="s">
        <v>18</v>
      </c>
      <c r="E5" s="708" t="s">
        <v>14</v>
      </c>
      <c r="F5" s="16"/>
      <c r="G5" s="17"/>
      <c r="H5" s="710" t="s">
        <v>11</v>
      </c>
      <c r="I5" s="706" t="s">
        <v>18</v>
      </c>
      <c r="J5" s="708" t="s">
        <v>14</v>
      </c>
      <c r="K5" s="16"/>
      <c r="L5" s="17"/>
      <c r="M5" s="710" t="s">
        <v>11</v>
      </c>
      <c r="N5" s="706" t="s">
        <v>19</v>
      </c>
      <c r="O5" s="708" t="s">
        <v>14</v>
      </c>
      <c r="P5" s="16"/>
      <c r="Q5" s="16"/>
      <c r="R5" s="710" t="s">
        <v>11</v>
      </c>
      <c r="S5" s="706" t="s">
        <v>17</v>
      </c>
      <c r="T5" s="712" t="s">
        <v>14</v>
      </c>
      <c r="U5" s="16"/>
      <c r="V5" s="16"/>
      <c r="W5" s="45"/>
      <c r="X5" s="45"/>
      <c r="Y5" s="46"/>
    </row>
    <row r="6" spans="2:25" ht="150" customHeight="1" thickBot="1">
      <c r="B6" s="716"/>
      <c r="C6" s="711"/>
      <c r="D6" s="707"/>
      <c r="E6" s="709"/>
      <c r="F6" s="41" t="s">
        <v>12</v>
      </c>
      <c r="G6" s="42" t="s">
        <v>13</v>
      </c>
      <c r="H6" s="711"/>
      <c r="I6" s="707"/>
      <c r="J6" s="709"/>
      <c r="K6" s="41" t="s">
        <v>12</v>
      </c>
      <c r="L6" s="42" t="s">
        <v>13</v>
      </c>
      <c r="M6" s="711"/>
      <c r="N6" s="707"/>
      <c r="O6" s="709"/>
      <c r="P6" s="41" t="s">
        <v>12</v>
      </c>
      <c r="Q6" s="43" t="s">
        <v>13</v>
      </c>
      <c r="R6" s="711"/>
      <c r="S6" s="707"/>
      <c r="T6" s="713"/>
      <c r="U6" s="41" t="s">
        <v>12</v>
      </c>
      <c r="V6" s="43" t="s">
        <v>13</v>
      </c>
      <c r="W6" s="41" t="s">
        <v>20</v>
      </c>
      <c r="X6" s="41" t="s">
        <v>15</v>
      </c>
      <c r="Y6" s="47" t="s">
        <v>16</v>
      </c>
    </row>
    <row r="7" spans="2:25" ht="27" customHeight="1" thickTop="1">
      <c r="B7" s="18" t="s">
        <v>375</v>
      </c>
      <c r="C7" s="21">
        <v>25</v>
      </c>
      <c r="D7" s="19">
        <v>1</v>
      </c>
      <c r="E7" s="19">
        <v>74</v>
      </c>
      <c r="F7" s="19">
        <v>57</v>
      </c>
      <c r="G7" s="22">
        <v>1</v>
      </c>
      <c r="H7" s="23">
        <v>15</v>
      </c>
      <c r="I7" s="19">
        <v>0</v>
      </c>
      <c r="J7" s="20">
        <v>53</v>
      </c>
      <c r="K7" s="20">
        <v>24</v>
      </c>
      <c r="L7" s="20">
        <v>0</v>
      </c>
      <c r="M7" s="511">
        <v>19</v>
      </c>
      <c r="N7" s="512">
        <v>1</v>
      </c>
      <c r="O7" s="513">
        <v>92</v>
      </c>
      <c r="P7" s="513">
        <v>67</v>
      </c>
      <c r="Q7" s="514">
        <v>4</v>
      </c>
      <c r="R7" s="44">
        <f>SUM(C7,H7,M7)</f>
        <v>59</v>
      </c>
      <c r="S7" s="24">
        <f>SUM(D7,I7,N7)</f>
        <v>2</v>
      </c>
      <c r="T7" s="19">
        <f>SUM(E7,J7,O7)</f>
        <v>219</v>
      </c>
      <c r="U7" s="20">
        <f>SUM(F7,K7,P7)</f>
        <v>148</v>
      </c>
      <c r="V7" s="20">
        <f>SUM(G7,L7,Q7)</f>
        <v>5</v>
      </c>
      <c r="W7" s="48">
        <f>(T7-U7)/(90-R7)</f>
        <v>2.2903225806451615</v>
      </c>
      <c r="X7" s="48">
        <f>U7/R7</f>
        <v>2.5084745762711864</v>
      </c>
      <c r="Y7" s="49">
        <f>V7/S7</f>
        <v>2.5</v>
      </c>
    </row>
    <row r="8" spans="2:25" ht="27" customHeight="1">
      <c r="B8" s="25" t="s">
        <v>307</v>
      </c>
      <c r="C8" s="29">
        <v>26</v>
      </c>
      <c r="D8" s="27">
        <v>5</v>
      </c>
      <c r="E8" s="27">
        <v>83</v>
      </c>
      <c r="F8" s="27">
        <v>81</v>
      </c>
      <c r="G8" s="30">
        <v>22</v>
      </c>
      <c r="H8" s="31">
        <v>15</v>
      </c>
      <c r="I8" s="27">
        <v>1</v>
      </c>
      <c r="J8" s="28">
        <v>56</v>
      </c>
      <c r="K8" s="28">
        <v>35</v>
      </c>
      <c r="L8" s="28">
        <v>2</v>
      </c>
      <c r="M8" s="515">
        <v>10</v>
      </c>
      <c r="N8" s="516">
        <v>0</v>
      </c>
      <c r="O8" s="517">
        <v>77</v>
      </c>
      <c r="P8" s="517">
        <v>32</v>
      </c>
      <c r="Q8" s="518">
        <v>0</v>
      </c>
      <c r="R8" s="26">
        <f aca="true" t="shared" si="0" ref="R8:R19">SUM(C8,H8,M8)</f>
        <v>51</v>
      </c>
      <c r="S8" s="27">
        <f aca="true" t="shared" si="1" ref="S8:S19">SUM(D8,I8,N8)</f>
        <v>6</v>
      </c>
      <c r="T8" s="27">
        <f aca="true" t="shared" si="2" ref="T8:T19">SUM(E8,J8,O8)</f>
        <v>216</v>
      </c>
      <c r="U8" s="28">
        <f aca="true" t="shared" si="3" ref="U8:U19">SUM(F8,K8,P8)</f>
        <v>148</v>
      </c>
      <c r="V8" s="28">
        <f aca="true" t="shared" si="4" ref="V8:V19">SUM(G8,L8,Q8)</f>
        <v>24</v>
      </c>
      <c r="W8" s="50">
        <f aca="true" t="shared" si="5" ref="W8:W18">(T8-U8)/(90-R8)</f>
        <v>1.7435897435897436</v>
      </c>
      <c r="X8" s="50">
        <f aca="true" t="shared" si="6" ref="X8:X19">U8/R8</f>
        <v>2.9019607843137254</v>
      </c>
      <c r="Y8" s="51">
        <f aca="true" t="shared" si="7" ref="Y8:Y19">V8/S8</f>
        <v>4</v>
      </c>
    </row>
    <row r="9" spans="2:25" ht="27" customHeight="1">
      <c r="B9" s="25" t="s">
        <v>308</v>
      </c>
      <c r="C9" s="29">
        <v>26</v>
      </c>
      <c r="D9" s="27">
        <v>6</v>
      </c>
      <c r="E9" s="27">
        <v>82</v>
      </c>
      <c r="F9" s="27">
        <v>76</v>
      </c>
      <c r="G9" s="30">
        <v>29</v>
      </c>
      <c r="H9" s="31">
        <v>15</v>
      </c>
      <c r="I9" s="27">
        <v>2</v>
      </c>
      <c r="J9" s="28">
        <v>54</v>
      </c>
      <c r="K9" s="28">
        <v>35</v>
      </c>
      <c r="L9" s="28">
        <v>11</v>
      </c>
      <c r="M9" s="515">
        <v>13</v>
      </c>
      <c r="N9" s="516">
        <v>2</v>
      </c>
      <c r="O9" s="517">
        <v>82</v>
      </c>
      <c r="P9" s="517">
        <v>40</v>
      </c>
      <c r="Q9" s="518">
        <v>12</v>
      </c>
      <c r="R9" s="26">
        <f t="shared" si="0"/>
        <v>54</v>
      </c>
      <c r="S9" s="27">
        <f t="shared" si="1"/>
        <v>10</v>
      </c>
      <c r="T9" s="27">
        <f t="shared" si="2"/>
        <v>218</v>
      </c>
      <c r="U9" s="28">
        <f t="shared" si="3"/>
        <v>151</v>
      </c>
      <c r="V9" s="28">
        <f t="shared" si="4"/>
        <v>52</v>
      </c>
      <c r="W9" s="50">
        <f t="shared" si="5"/>
        <v>1.8611111111111112</v>
      </c>
      <c r="X9" s="50">
        <f t="shared" si="6"/>
        <v>2.7962962962962963</v>
      </c>
      <c r="Y9" s="51">
        <f t="shared" si="7"/>
        <v>5.2</v>
      </c>
    </row>
    <row r="10" spans="2:25" ht="27" customHeight="1">
      <c r="B10" s="25" t="s">
        <v>163</v>
      </c>
      <c r="C10" s="29">
        <v>26</v>
      </c>
      <c r="D10" s="27">
        <v>1</v>
      </c>
      <c r="E10" s="27">
        <v>65</v>
      </c>
      <c r="F10" s="27">
        <v>62</v>
      </c>
      <c r="G10" s="30">
        <v>2</v>
      </c>
      <c r="H10" s="31">
        <v>21</v>
      </c>
      <c r="I10" s="27">
        <v>15</v>
      </c>
      <c r="J10" s="28">
        <v>72</v>
      </c>
      <c r="K10" s="28">
        <v>60</v>
      </c>
      <c r="L10" s="28">
        <v>44</v>
      </c>
      <c r="M10" s="515">
        <v>17</v>
      </c>
      <c r="N10" s="516">
        <v>5</v>
      </c>
      <c r="O10" s="517">
        <v>72</v>
      </c>
      <c r="P10" s="517">
        <v>50</v>
      </c>
      <c r="Q10" s="518">
        <v>23</v>
      </c>
      <c r="R10" s="26">
        <f t="shared" si="0"/>
        <v>64</v>
      </c>
      <c r="S10" s="27">
        <f t="shared" si="1"/>
        <v>21</v>
      </c>
      <c r="T10" s="27">
        <f t="shared" si="2"/>
        <v>209</v>
      </c>
      <c r="U10" s="28">
        <f t="shared" si="3"/>
        <v>172</v>
      </c>
      <c r="V10" s="28">
        <f t="shared" si="4"/>
        <v>69</v>
      </c>
      <c r="W10" s="50">
        <f t="shared" si="5"/>
        <v>1.4230769230769231</v>
      </c>
      <c r="X10" s="50">
        <f t="shared" si="6"/>
        <v>2.6875</v>
      </c>
      <c r="Y10" s="51">
        <f t="shared" si="7"/>
        <v>3.2857142857142856</v>
      </c>
    </row>
    <row r="11" spans="2:25" ht="27" customHeight="1">
      <c r="B11" s="25" t="s">
        <v>164</v>
      </c>
      <c r="C11" s="29">
        <v>9</v>
      </c>
      <c r="D11" s="27">
        <v>1</v>
      </c>
      <c r="E11" s="27">
        <v>44</v>
      </c>
      <c r="F11" s="27">
        <v>18</v>
      </c>
      <c r="G11" s="30">
        <v>1</v>
      </c>
      <c r="H11" s="31">
        <v>20</v>
      </c>
      <c r="I11" s="27">
        <v>10</v>
      </c>
      <c r="J11" s="28">
        <v>68</v>
      </c>
      <c r="K11" s="28">
        <v>58</v>
      </c>
      <c r="L11" s="28">
        <v>26</v>
      </c>
      <c r="M11" s="515">
        <v>5</v>
      </c>
      <c r="N11" s="516">
        <v>1</v>
      </c>
      <c r="O11" s="517">
        <v>44</v>
      </c>
      <c r="P11" s="517">
        <v>15</v>
      </c>
      <c r="Q11" s="518">
        <v>6</v>
      </c>
      <c r="R11" s="26">
        <f t="shared" si="0"/>
        <v>34</v>
      </c>
      <c r="S11" s="27">
        <f t="shared" si="1"/>
        <v>12</v>
      </c>
      <c r="T11" s="27">
        <f t="shared" si="2"/>
        <v>156</v>
      </c>
      <c r="U11" s="28">
        <f t="shared" si="3"/>
        <v>91</v>
      </c>
      <c r="V11" s="28">
        <f t="shared" si="4"/>
        <v>33</v>
      </c>
      <c r="W11" s="50">
        <f t="shared" si="5"/>
        <v>1.1607142857142858</v>
      </c>
      <c r="X11" s="50">
        <f t="shared" si="6"/>
        <v>2.676470588235294</v>
      </c>
      <c r="Y11" s="51">
        <f t="shared" si="7"/>
        <v>2.75</v>
      </c>
    </row>
    <row r="12" spans="2:25" ht="27" customHeight="1">
      <c r="B12" s="25" t="s">
        <v>165</v>
      </c>
      <c r="C12" s="29">
        <v>8</v>
      </c>
      <c r="D12" s="27">
        <v>2</v>
      </c>
      <c r="E12" s="27">
        <v>57</v>
      </c>
      <c r="F12" s="27">
        <v>26</v>
      </c>
      <c r="G12" s="30">
        <v>7</v>
      </c>
      <c r="H12" s="31">
        <v>10</v>
      </c>
      <c r="I12" s="27">
        <v>0</v>
      </c>
      <c r="J12" s="28">
        <v>77</v>
      </c>
      <c r="K12" s="28">
        <v>29</v>
      </c>
      <c r="L12" s="28">
        <v>0</v>
      </c>
      <c r="M12" s="515">
        <v>3</v>
      </c>
      <c r="N12" s="516">
        <v>0</v>
      </c>
      <c r="O12" s="517">
        <v>41</v>
      </c>
      <c r="P12" s="517">
        <v>5</v>
      </c>
      <c r="Q12" s="518">
        <v>0</v>
      </c>
      <c r="R12" s="26">
        <f t="shared" si="0"/>
        <v>21</v>
      </c>
      <c r="S12" s="27">
        <f t="shared" si="1"/>
        <v>2</v>
      </c>
      <c r="T12" s="27">
        <f t="shared" si="2"/>
        <v>175</v>
      </c>
      <c r="U12" s="28">
        <f t="shared" si="3"/>
        <v>60</v>
      </c>
      <c r="V12" s="28">
        <f t="shared" si="4"/>
        <v>7</v>
      </c>
      <c r="W12" s="50">
        <f t="shared" si="5"/>
        <v>1.6666666666666667</v>
      </c>
      <c r="X12" s="50">
        <f t="shared" si="6"/>
        <v>2.857142857142857</v>
      </c>
      <c r="Y12" s="51">
        <f t="shared" si="7"/>
        <v>3.5</v>
      </c>
    </row>
    <row r="13" spans="2:25" ht="27" customHeight="1">
      <c r="B13" s="25" t="s">
        <v>166</v>
      </c>
      <c r="C13" s="29">
        <v>0</v>
      </c>
      <c r="D13" s="27">
        <v>0</v>
      </c>
      <c r="E13" s="27">
        <v>71</v>
      </c>
      <c r="F13" s="27">
        <v>0</v>
      </c>
      <c r="G13" s="30">
        <v>0</v>
      </c>
      <c r="H13" s="31">
        <v>0</v>
      </c>
      <c r="I13" s="27">
        <v>0</v>
      </c>
      <c r="J13" s="28">
        <v>39</v>
      </c>
      <c r="K13" s="28">
        <v>0</v>
      </c>
      <c r="L13" s="28">
        <v>0</v>
      </c>
      <c r="M13" s="515">
        <v>0</v>
      </c>
      <c r="N13" s="516">
        <v>0</v>
      </c>
      <c r="O13" s="517">
        <v>26</v>
      </c>
      <c r="P13" s="517">
        <v>0</v>
      </c>
      <c r="Q13" s="518">
        <v>0</v>
      </c>
      <c r="R13" s="26">
        <f>SUM(C13,H13,M13)</f>
        <v>0</v>
      </c>
      <c r="S13" s="27">
        <f t="shared" si="1"/>
        <v>0</v>
      </c>
      <c r="T13" s="27">
        <f t="shared" si="2"/>
        <v>136</v>
      </c>
      <c r="U13" s="28">
        <f t="shared" si="3"/>
        <v>0</v>
      </c>
      <c r="V13" s="28">
        <f t="shared" si="4"/>
        <v>0</v>
      </c>
      <c r="W13" s="50">
        <f t="shared" si="5"/>
        <v>1.511111111111111</v>
      </c>
      <c r="X13" s="383" t="s">
        <v>515</v>
      </c>
      <c r="Y13" s="384" t="s">
        <v>515</v>
      </c>
    </row>
    <row r="14" spans="2:25" ht="27" customHeight="1">
      <c r="B14" s="25" t="s">
        <v>167</v>
      </c>
      <c r="C14" s="29">
        <v>0</v>
      </c>
      <c r="D14" s="27">
        <v>0</v>
      </c>
      <c r="E14" s="27">
        <v>46</v>
      </c>
      <c r="F14" s="27">
        <v>0</v>
      </c>
      <c r="G14" s="30">
        <v>0</v>
      </c>
      <c r="H14" s="31">
        <v>0</v>
      </c>
      <c r="I14" s="27">
        <v>0</v>
      </c>
      <c r="J14" s="28">
        <v>71</v>
      </c>
      <c r="K14" s="28">
        <v>0</v>
      </c>
      <c r="L14" s="28">
        <v>0</v>
      </c>
      <c r="M14" s="515">
        <v>0</v>
      </c>
      <c r="N14" s="516">
        <v>0</v>
      </c>
      <c r="O14" s="517">
        <v>52</v>
      </c>
      <c r="P14" s="517">
        <v>0</v>
      </c>
      <c r="Q14" s="518">
        <v>0</v>
      </c>
      <c r="R14" s="26">
        <f t="shared" si="0"/>
        <v>0</v>
      </c>
      <c r="S14" s="27">
        <f t="shared" si="1"/>
        <v>0</v>
      </c>
      <c r="T14" s="27">
        <f t="shared" si="2"/>
        <v>169</v>
      </c>
      <c r="U14" s="28">
        <f t="shared" si="3"/>
        <v>0</v>
      </c>
      <c r="V14" s="28">
        <f t="shared" si="4"/>
        <v>0</v>
      </c>
      <c r="W14" s="50">
        <f t="shared" si="5"/>
        <v>1.8777777777777778</v>
      </c>
      <c r="X14" s="383" t="s">
        <v>515</v>
      </c>
      <c r="Y14" s="384" t="s">
        <v>515</v>
      </c>
    </row>
    <row r="15" spans="2:25" ht="27" customHeight="1">
      <c r="B15" s="25" t="s">
        <v>168</v>
      </c>
      <c r="C15" s="29">
        <v>0</v>
      </c>
      <c r="D15" s="27">
        <v>0</v>
      </c>
      <c r="E15" s="27">
        <v>36</v>
      </c>
      <c r="F15" s="27">
        <v>0</v>
      </c>
      <c r="G15" s="30">
        <v>0</v>
      </c>
      <c r="H15" s="31">
        <v>5</v>
      </c>
      <c r="I15" s="27">
        <v>0</v>
      </c>
      <c r="J15" s="28">
        <v>40</v>
      </c>
      <c r="K15" s="28">
        <v>7</v>
      </c>
      <c r="L15" s="28">
        <v>0</v>
      </c>
      <c r="M15" s="515">
        <v>6</v>
      </c>
      <c r="N15" s="516">
        <v>0</v>
      </c>
      <c r="O15" s="517">
        <v>51</v>
      </c>
      <c r="P15" s="517">
        <v>13</v>
      </c>
      <c r="Q15" s="518">
        <v>0</v>
      </c>
      <c r="R15" s="26">
        <f t="shared" si="0"/>
        <v>11</v>
      </c>
      <c r="S15" s="27">
        <f t="shared" si="1"/>
        <v>0</v>
      </c>
      <c r="T15" s="27">
        <f t="shared" si="2"/>
        <v>127</v>
      </c>
      <c r="U15" s="28">
        <f t="shared" si="3"/>
        <v>20</v>
      </c>
      <c r="V15" s="28">
        <f t="shared" si="4"/>
        <v>0</v>
      </c>
      <c r="W15" s="50">
        <f t="shared" si="5"/>
        <v>1.3544303797468353</v>
      </c>
      <c r="X15" s="50">
        <f t="shared" si="6"/>
        <v>1.8181818181818181</v>
      </c>
      <c r="Y15" s="384" t="s">
        <v>515</v>
      </c>
    </row>
    <row r="16" spans="2:25" ht="27" customHeight="1">
      <c r="B16" s="25" t="s">
        <v>169</v>
      </c>
      <c r="C16" s="29">
        <v>9</v>
      </c>
      <c r="D16" s="27">
        <v>0</v>
      </c>
      <c r="E16" s="27">
        <v>43</v>
      </c>
      <c r="F16" s="27">
        <v>19</v>
      </c>
      <c r="G16" s="30">
        <v>0</v>
      </c>
      <c r="H16" s="31">
        <v>11</v>
      </c>
      <c r="I16" s="27">
        <v>0</v>
      </c>
      <c r="J16" s="28">
        <v>48</v>
      </c>
      <c r="K16" s="28">
        <v>19</v>
      </c>
      <c r="L16" s="28">
        <v>0</v>
      </c>
      <c r="M16" s="515">
        <v>12</v>
      </c>
      <c r="N16" s="516">
        <v>0</v>
      </c>
      <c r="O16" s="517">
        <v>72</v>
      </c>
      <c r="P16" s="517">
        <v>33</v>
      </c>
      <c r="Q16" s="518">
        <v>0</v>
      </c>
      <c r="R16" s="26">
        <f t="shared" si="0"/>
        <v>32</v>
      </c>
      <c r="S16" s="27">
        <f t="shared" si="1"/>
        <v>0</v>
      </c>
      <c r="T16" s="27">
        <f t="shared" si="2"/>
        <v>163</v>
      </c>
      <c r="U16" s="28">
        <f t="shared" si="3"/>
        <v>71</v>
      </c>
      <c r="V16" s="28">
        <f t="shared" si="4"/>
        <v>0</v>
      </c>
      <c r="W16" s="50">
        <f t="shared" si="5"/>
        <v>1.5862068965517242</v>
      </c>
      <c r="X16" s="50">
        <f t="shared" si="6"/>
        <v>2.21875</v>
      </c>
      <c r="Y16" s="384" t="s">
        <v>515</v>
      </c>
    </row>
    <row r="17" spans="2:25" ht="27" customHeight="1">
      <c r="B17" s="25" t="s">
        <v>170</v>
      </c>
      <c r="C17" s="29">
        <v>16</v>
      </c>
      <c r="D17" s="27">
        <v>0</v>
      </c>
      <c r="E17" s="27">
        <v>40</v>
      </c>
      <c r="F17" s="27">
        <v>23</v>
      </c>
      <c r="G17" s="30">
        <v>0</v>
      </c>
      <c r="H17" s="31">
        <v>16</v>
      </c>
      <c r="I17" s="27">
        <v>1</v>
      </c>
      <c r="J17" s="28">
        <v>57</v>
      </c>
      <c r="K17" s="28">
        <v>34</v>
      </c>
      <c r="L17" s="28">
        <v>3</v>
      </c>
      <c r="M17" s="515">
        <v>12</v>
      </c>
      <c r="N17" s="516">
        <v>0</v>
      </c>
      <c r="O17" s="517">
        <v>43</v>
      </c>
      <c r="P17" s="517">
        <v>23</v>
      </c>
      <c r="Q17" s="518">
        <v>0</v>
      </c>
      <c r="R17" s="26">
        <f t="shared" si="0"/>
        <v>44</v>
      </c>
      <c r="S17" s="27">
        <f t="shared" si="1"/>
        <v>1</v>
      </c>
      <c r="T17" s="27">
        <f t="shared" si="2"/>
        <v>140</v>
      </c>
      <c r="U17" s="28">
        <f t="shared" si="3"/>
        <v>80</v>
      </c>
      <c r="V17" s="28">
        <f t="shared" si="4"/>
        <v>3</v>
      </c>
      <c r="W17" s="50">
        <f t="shared" si="5"/>
        <v>1.3043478260869565</v>
      </c>
      <c r="X17" s="50">
        <f t="shared" si="6"/>
        <v>1.8181818181818181</v>
      </c>
      <c r="Y17" s="51">
        <f t="shared" si="7"/>
        <v>3</v>
      </c>
    </row>
    <row r="18" spans="2:25" ht="27" customHeight="1">
      <c r="B18" s="25" t="s">
        <v>171</v>
      </c>
      <c r="C18" s="29">
        <v>12</v>
      </c>
      <c r="D18" s="27">
        <v>0</v>
      </c>
      <c r="E18" s="27">
        <v>56</v>
      </c>
      <c r="F18" s="27">
        <v>22</v>
      </c>
      <c r="G18" s="30">
        <v>0</v>
      </c>
      <c r="H18" s="31">
        <v>15</v>
      </c>
      <c r="I18" s="27">
        <v>0</v>
      </c>
      <c r="J18" s="28">
        <v>72</v>
      </c>
      <c r="K18" s="28">
        <v>40</v>
      </c>
      <c r="L18" s="28">
        <v>0</v>
      </c>
      <c r="M18" s="515">
        <v>8</v>
      </c>
      <c r="N18" s="516">
        <v>0</v>
      </c>
      <c r="O18" s="517">
        <v>61</v>
      </c>
      <c r="P18" s="517">
        <v>21</v>
      </c>
      <c r="Q18" s="518">
        <v>0</v>
      </c>
      <c r="R18" s="26">
        <f t="shared" si="0"/>
        <v>35</v>
      </c>
      <c r="S18" s="27">
        <f t="shared" si="1"/>
        <v>0</v>
      </c>
      <c r="T18" s="27">
        <f t="shared" si="2"/>
        <v>189</v>
      </c>
      <c r="U18" s="28">
        <f t="shared" si="3"/>
        <v>83</v>
      </c>
      <c r="V18" s="28">
        <f t="shared" si="4"/>
        <v>0</v>
      </c>
      <c r="W18" s="50">
        <f t="shared" si="5"/>
        <v>1.9272727272727272</v>
      </c>
      <c r="X18" s="50">
        <f t="shared" si="6"/>
        <v>2.3714285714285714</v>
      </c>
      <c r="Y18" s="384" t="s">
        <v>515</v>
      </c>
    </row>
    <row r="19" spans="2:25" ht="27" customHeight="1" thickBot="1">
      <c r="B19" s="32" t="s">
        <v>376</v>
      </c>
      <c r="C19" s="36">
        <f aca="true" t="shared" si="8" ref="C19:Q19">SUM(C7:C18)</f>
        <v>157</v>
      </c>
      <c r="D19" s="34">
        <f t="shared" si="8"/>
        <v>16</v>
      </c>
      <c r="E19" s="34">
        <f t="shared" si="8"/>
        <v>697</v>
      </c>
      <c r="F19" s="34">
        <f t="shared" si="8"/>
        <v>384</v>
      </c>
      <c r="G19" s="37">
        <f t="shared" si="8"/>
        <v>62</v>
      </c>
      <c r="H19" s="38">
        <f t="shared" si="8"/>
        <v>143</v>
      </c>
      <c r="I19" s="34">
        <f t="shared" si="8"/>
        <v>29</v>
      </c>
      <c r="J19" s="34">
        <f t="shared" si="8"/>
        <v>707</v>
      </c>
      <c r="K19" s="35">
        <f t="shared" si="8"/>
        <v>341</v>
      </c>
      <c r="L19" s="35">
        <f t="shared" si="8"/>
        <v>86</v>
      </c>
      <c r="M19" s="519">
        <f t="shared" si="8"/>
        <v>105</v>
      </c>
      <c r="N19" s="520">
        <f t="shared" si="8"/>
        <v>9</v>
      </c>
      <c r="O19" s="520">
        <f t="shared" si="8"/>
        <v>713</v>
      </c>
      <c r="P19" s="521">
        <f t="shared" si="8"/>
        <v>299</v>
      </c>
      <c r="Q19" s="522">
        <f t="shared" si="8"/>
        <v>45</v>
      </c>
      <c r="R19" s="33">
        <f t="shared" si="0"/>
        <v>405</v>
      </c>
      <c r="S19" s="34">
        <f t="shared" si="1"/>
        <v>54</v>
      </c>
      <c r="T19" s="39">
        <f t="shared" si="2"/>
        <v>2117</v>
      </c>
      <c r="U19" s="40">
        <f t="shared" si="3"/>
        <v>1024</v>
      </c>
      <c r="V19" s="35">
        <f t="shared" si="4"/>
        <v>193</v>
      </c>
      <c r="W19" s="52">
        <f>(T19-U19)/(90*12-R19)</f>
        <v>1.6192592592592592</v>
      </c>
      <c r="X19" s="52">
        <f t="shared" si="6"/>
        <v>2.528395061728395</v>
      </c>
      <c r="Y19" s="53">
        <f t="shared" si="7"/>
        <v>3.574074074074074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8">
      <selection activeCell="J24" sqref="J24"/>
    </sheetView>
  </sheetViews>
  <sheetFormatPr defaultColWidth="9.00390625" defaultRowHeight="13.5"/>
  <cols>
    <col min="1" max="2" width="9.00390625" style="281" customWidth="1"/>
    <col min="3" max="3" width="7.50390625" style="281" bestFit="1" customWidth="1"/>
    <col min="4" max="4" width="19.00390625" style="281" customWidth="1"/>
    <col min="5" max="5" width="9.00390625" style="281" customWidth="1"/>
    <col min="6" max="6" width="11.875" style="281" customWidth="1"/>
    <col min="7" max="7" width="9.00390625" style="281" customWidth="1"/>
    <col min="8" max="8" width="13.50390625" style="281" customWidth="1"/>
    <col min="9" max="10" width="9.00390625" style="281" customWidth="1"/>
    <col min="11" max="11" width="9.50390625" style="281" bestFit="1" customWidth="1"/>
    <col min="12" max="16384" width="9.00390625" style="281" customWidth="1"/>
  </cols>
  <sheetData>
    <row r="1" spans="4:7" ht="13.5">
      <c r="D1" s="281" t="s">
        <v>684</v>
      </c>
      <c r="G1" s="359"/>
    </row>
    <row r="2" spans="2:5" ht="13.5">
      <c r="B2" s="281" t="s">
        <v>681</v>
      </c>
      <c r="C2" s="359" t="s">
        <v>73</v>
      </c>
      <c r="D2" s="281" t="s">
        <v>682</v>
      </c>
      <c r="E2" s="281" t="s">
        <v>683</v>
      </c>
    </row>
    <row r="3" spans="2:11" ht="13.5">
      <c r="B3" s="281" t="s">
        <v>91</v>
      </c>
      <c r="C3" s="359">
        <v>15.12</v>
      </c>
      <c r="D3" s="627">
        <v>3969</v>
      </c>
      <c r="E3" s="281">
        <v>6</v>
      </c>
      <c r="F3" s="359"/>
      <c r="I3" s="494"/>
      <c r="K3" s="359"/>
    </row>
    <row r="4" spans="2:11" ht="13.5">
      <c r="B4" s="281" t="s">
        <v>89</v>
      </c>
      <c r="C4" s="359">
        <v>9.94</v>
      </c>
      <c r="D4" s="627">
        <v>18105</v>
      </c>
      <c r="E4" s="281">
        <v>18</v>
      </c>
      <c r="F4" s="359"/>
      <c r="I4" s="494"/>
      <c r="K4" s="359"/>
    </row>
    <row r="5" spans="2:11" ht="13.5">
      <c r="B5" s="281" t="s">
        <v>95</v>
      </c>
      <c r="C5" s="359">
        <v>9.64</v>
      </c>
      <c r="D5" s="627">
        <v>6222</v>
      </c>
      <c r="E5" s="281">
        <v>6</v>
      </c>
      <c r="F5" s="359"/>
      <c r="I5" s="494"/>
      <c r="K5" s="359"/>
    </row>
    <row r="6" spans="2:11" ht="13.5">
      <c r="B6" s="281" t="s">
        <v>88</v>
      </c>
      <c r="C6" s="359">
        <v>8.2</v>
      </c>
      <c r="D6" s="627">
        <v>36602</v>
      </c>
      <c r="E6" s="351">
        <v>30</v>
      </c>
      <c r="F6" s="359"/>
      <c r="I6" s="494"/>
      <c r="K6" s="359"/>
    </row>
    <row r="7" spans="2:11" ht="13.5">
      <c r="B7" s="281" t="s">
        <v>90</v>
      </c>
      <c r="C7" s="359">
        <v>7.66</v>
      </c>
      <c r="D7" s="627">
        <v>6530</v>
      </c>
      <c r="E7" s="351">
        <v>5</v>
      </c>
      <c r="F7" s="359"/>
      <c r="I7" s="494"/>
      <c r="K7" s="359"/>
    </row>
    <row r="8" spans="2:11" ht="13.5">
      <c r="B8" s="281" t="s">
        <v>97</v>
      </c>
      <c r="C8" s="359">
        <v>7.47</v>
      </c>
      <c r="D8" s="627">
        <v>8036</v>
      </c>
      <c r="E8" s="351">
        <v>6</v>
      </c>
      <c r="F8" s="359"/>
      <c r="I8" s="494"/>
      <c r="K8" s="359"/>
    </row>
    <row r="9" spans="2:11" ht="13.5">
      <c r="B9" s="281" t="s">
        <v>92</v>
      </c>
      <c r="C9" s="359">
        <v>7.18</v>
      </c>
      <c r="D9" s="627">
        <v>16715</v>
      </c>
      <c r="E9" s="351">
        <v>12</v>
      </c>
      <c r="F9" s="359"/>
      <c r="I9" s="494"/>
      <c r="K9" s="359"/>
    </row>
    <row r="10" spans="2:11" ht="13.5">
      <c r="B10" s="281" t="s">
        <v>93</v>
      </c>
      <c r="C10" s="359">
        <v>5.85</v>
      </c>
      <c r="D10" s="627">
        <v>13666</v>
      </c>
      <c r="E10" s="351">
        <v>8</v>
      </c>
      <c r="F10" s="359"/>
      <c r="I10" s="495"/>
      <c r="K10" s="359"/>
    </row>
    <row r="11" spans="2:11" ht="13.5">
      <c r="B11" s="281" t="s">
        <v>82</v>
      </c>
      <c r="C11" s="359">
        <v>5.59</v>
      </c>
      <c r="D11" s="628">
        <v>59032</v>
      </c>
      <c r="E11" s="351">
        <v>33</v>
      </c>
      <c r="F11" s="359"/>
      <c r="I11" s="494"/>
      <c r="K11" s="359"/>
    </row>
    <row r="12" spans="2:11" ht="13.5">
      <c r="B12" s="281" t="s">
        <v>680</v>
      </c>
      <c r="C12" s="359">
        <v>5.53</v>
      </c>
      <c r="D12" s="627">
        <v>21700</v>
      </c>
      <c r="E12" s="351">
        <v>12</v>
      </c>
      <c r="F12" s="359"/>
      <c r="I12" s="494"/>
      <c r="K12" s="359"/>
    </row>
    <row r="13" spans="2:11" ht="13.5">
      <c r="B13" s="281" t="s">
        <v>679</v>
      </c>
      <c r="C13" s="359">
        <v>5.51</v>
      </c>
      <c r="D13" s="627">
        <v>67092</v>
      </c>
      <c r="E13" s="351">
        <v>37</v>
      </c>
      <c r="F13" s="359"/>
      <c r="I13" s="494"/>
      <c r="K13" s="359"/>
    </row>
    <row r="14" spans="2:11" ht="13.5">
      <c r="B14" s="281" t="s">
        <v>86</v>
      </c>
      <c r="C14" s="359">
        <v>5.42</v>
      </c>
      <c r="D14" s="627">
        <v>55307</v>
      </c>
      <c r="E14" s="351">
        <v>30</v>
      </c>
      <c r="F14" s="359"/>
      <c r="I14" s="494"/>
      <c r="K14" s="359"/>
    </row>
    <row r="15" spans="2:11" ht="13.5">
      <c r="B15" s="281" t="s">
        <v>94</v>
      </c>
      <c r="C15" s="359">
        <v>5</v>
      </c>
      <c r="D15" s="627">
        <v>6004</v>
      </c>
      <c r="E15" s="351">
        <v>3</v>
      </c>
      <c r="F15" s="359"/>
      <c r="I15" s="494"/>
      <c r="K15" s="359"/>
    </row>
    <row r="16" spans="2:11" ht="13.5">
      <c r="B16" s="281" t="s">
        <v>526</v>
      </c>
      <c r="C16" s="359">
        <v>4.98</v>
      </c>
      <c r="D16" s="627">
        <v>176679</v>
      </c>
      <c r="E16" s="351">
        <v>88</v>
      </c>
      <c r="F16" s="359"/>
      <c r="I16" s="494"/>
      <c r="K16" s="359"/>
    </row>
    <row r="17" spans="2:11" ht="13.5">
      <c r="B17" s="281" t="s">
        <v>85</v>
      </c>
      <c r="C17" s="359">
        <v>4.95</v>
      </c>
      <c r="D17" s="627">
        <v>151502</v>
      </c>
      <c r="E17" s="351">
        <v>75</v>
      </c>
      <c r="F17" s="359"/>
      <c r="I17" s="494"/>
      <c r="K17" s="359"/>
    </row>
    <row r="18" spans="2:11" ht="13.5">
      <c r="B18" s="281" t="s">
        <v>678</v>
      </c>
      <c r="C18" s="359">
        <v>4.81</v>
      </c>
      <c r="D18" s="627">
        <v>118535</v>
      </c>
      <c r="E18" s="351">
        <v>57</v>
      </c>
      <c r="F18" s="359"/>
      <c r="I18" s="494"/>
      <c r="K18" s="359"/>
    </row>
    <row r="19" spans="2:11" ht="13.5">
      <c r="B19" s="281" t="s">
        <v>79</v>
      </c>
      <c r="C19" s="359">
        <v>4.13</v>
      </c>
      <c r="D19" s="627">
        <v>290364</v>
      </c>
      <c r="E19" s="351">
        <v>120</v>
      </c>
      <c r="F19" s="359"/>
      <c r="I19" s="494"/>
      <c r="K19" s="359"/>
    </row>
    <row r="20" spans="2:11" ht="13.5">
      <c r="B20" s="281" t="s">
        <v>81</v>
      </c>
      <c r="C20" s="359">
        <v>3.95</v>
      </c>
      <c r="D20" s="627">
        <v>187539</v>
      </c>
      <c r="E20" s="351">
        <v>74</v>
      </c>
      <c r="F20" s="359"/>
      <c r="I20" s="494"/>
      <c r="K20" s="359"/>
    </row>
    <row r="21" spans="2:11" ht="13.5">
      <c r="B21" s="281" t="s">
        <v>456</v>
      </c>
      <c r="C21" s="359">
        <v>3.88</v>
      </c>
      <c r="D21" s="627">
        <v>154589</v>
      </c>
      <c r="E21" s="351">
        <v>60</v>
      </c>
      <c r="F21" s="359"/>
      <c r="I21" s="494"/>
      <c r="K21" s="359"/>
    </row>
    <row r="22" spans="2:11" ht="13.5">
      <c r="B22" s="281" t="s">
        <v>87</v>
      </c>
      <c r="C22" s="359">
        <v>3.6</v>
      </c>
      <c r="D22" s="627">
        <v>41691</v>
      </c>
      <c r="E22" s="351">
        <v>15</v>
      </c>
      <c r="F22" s="359"/>
      <c r="I22" s="494"/>
      <c r="K22" s="359"/>
    </row>
    <row r="23" spans="2:11" ht="13.5">
      <c r="B23" s="281" t="s">
        <v>84</v>
      </c>
      <c r="C23" s="359">
        <v>3.1</v>
      </c>
      <c r="D23" s="627">
        <v>54878</v>
      </c>
      <c r="E23" s="351">
        <v>17</v>
      </c>
      <c r="F23" s="359"/>
      <c r="I23" s="494"/>
      <c r="K23" s="359"/>
    </row>
    <row r="24" spans="2:11" ht="13.5">
      <c r="B24" s="281" t="s">
        <v>96</v>
      </c>
      <c r="C24" s="359">
        <v>2.36</v>
      </c>
      <c r="D24" s="627">
        <v>4245</v>
      </c>
      <c r="E24" s="351">
        <v>1</v>
      </c>
      <c r="F24" s="359"/>
      <c r="I24" s="494"/>
      <c r="K24" s="359"/>
    </row>
    <row r="25" spans="2:9" ht="13.5">
      <c r="B25" s="281" t="s">
        <v>98</v>
      </c>
      <c r="C25" s="359">
        <f>AVERAGE(C3:C24)</f>
        <v>6.085000000000002</v>
      </c>
      <c r="D25" s="627"/>
      <c r="I25" s="494"/>
    </row>
    <row r="26" spans="2:4" ht="13.5">
      <c r="B26" s="374"/>
      <c r="C26" s="359"/>
      <c r="D26" s="374"/>
    </row>
    <row r="27" spans="2:4" ht="13.5">
      <c r="B27" s="374"/>
      <c r="C27" s="359"/>
      <c r="D27" s="374"/>
    </row>
    <row r="28" spans="2:4" ht="13.5">
      <c r="B28" s="374"/>
      <c r="C28" s="359"/>
      <c r="D28" s="374"/>
    </row>
    <row r="29" spans="2:4" ht="13.5">
      <c r="B29" s="374"/>
      <c r="C29" s="359"/>
      <c r="D29" s="374"/>
    </row>
    <row r="30" spans="2:4" ht="13.5">
      <c r="B30" s="374"/>
      <c r="C30" s="359"/>
      <c r="D30" s="374"/>
    </row>
    <row r="31" spans="2:4" ht="13.5">
      <c r="B31" s="374"/>
      <c r="C31" s="359"/>
      <c r="D31" s="374"/>
    </row>
    <row r="32" spans="2:4" ht="13.5">
      <c r="B32" s="374"/>
      <c r="C32" s="359"/>
      <c r="D32" s="374"/>
    </row>
    <row r="33" spans="2:4" ht="13.5">
      <c r="B33" s="374"/>
      <c r="C33" s="359"/>
      <c r="D33" s="374"/>
    </row>
    <row r="34" spans="2:4" ht="13.5">
      <c r="B34" s="375"/>
      <c r="C34" s="359"/>
      <c r="D34" s="375"/>
    </row>
    <row r="35" spans="2:4" ht="13.5">
      <c r="B35" s="374"/>
      <c r="C35" s="359"/>
      <c r="D35" s="374"/>
    </row>
    <row r="36" spans="2:4" ht="13.5">
      <c r="B36" s="374"/>
      <c r="C36" s="359"/>
      <c r="D36" s="374"/>
    </row>
    <row r="37" spans="2:4" ht="13.5">
      <c r="B37" s="374"/>
      <c r="C37" s="359"/>
      <c r="D37" s="374"/>
    </row>
    <row r="38" spans="2:4" ht="13.5">
      <c r="B38" s="374"/>
      <c r="C38" s="359"/>
      <c r="D38" s="374"/>
    </row>
    <row r="39" spans="2:4" ht="13.5">
      <c r="B39" s="374"/>
      <c r="C39" s="359"/>
      <c r="D39" s="374"/>
    </row>
    <row r="40" spans="2:4" ht="13.5">
      <c r="B40" s="374"/>
      <c r="C40" s="359"/>
      <c r="D40" s="374"/>
    </row>
    <row r="41" spans="2:4" ht="13.5">
      <c r="B41" s="374"/>
      <c r="C41" s="359"/>
      <c r="D41" s="374"/>
    </row>
    <row r="42" spans="2:4" ht="13.5">
      <c r="B42" s="374"/>
      <c r="C42" s="359"/>
      <c r="D42" s="374"/>
    </row>
    <row r="43" spans="2:4" ht="13.5">
      <c r="B43" s="374"/>
      <c r="C43" s="359"/>
      <c r="D43" s="374"/>
    </row>
    <row r="44" spans="2:4" ht="13.5">
      <c r="B44" s="374"/>
      <c r="C44" s="359"/>
      <c r="D44" s="374"/>
    </row>
    <row r="45" spans="2:4" ht="13.5">
      <c r="B45" s="374"/>
      <c r="C45" s="359"/>
      <c r="D45" s="374"/>
    </row>
    <row r="46" spans="2:4" ht="13.5">
      <c r="B46" s="374"/>
      <c r="C46" s="359"/>
      <c r="D46" s="374"/>
    </row>
    <row r="47" spans="2:4" ht="13.5">
      <c r="B47" s="374"/>
      <c r="C47" s="359"/>
      <c r="D47" s="374"/>
    </row>
    <row r="48" spans="2:4" ht="13.5">
      <c r="B48" s="374"/>
      <c r="C48" s="359"/>
      <c r="D48" s="374"/>
    </row>
    <row r="49" spans="2:4" ht="13.5">
      <c r="B49" s="374"/>
      <c r="C49" s="359"/>
      <c r="D49" s="374"/>
    </row>
    <row r="50" spans="2:4" ht="13.5">
      <c r="B50" s="374"/>
      <c r="C50" s="359"/>
      <c r="D50" s="374"/>
    </row>
    <row r="51" spans="3:4" ht="13.5">
      <c r="C51" s="359"/>
      <c r="D51" s="376"/>
    </row>
    <row r="53" ht="13.5">
      <c r="C53" s="35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28">
      <selection activeCell="O47" sqref="O47"/>
    </sheetView>
  </sheetViews>
  <sheetFormatPr defaultColWidth="9.00390625" defaultRowHeight="13.5"/>
  <cols>
    <col min="1" max="1" width="9.00390625" style="281" customWidth="1"/>
    <col min="2" max="2" width="11.625" style="281" customWidth="1"/>
    <col min="3" max="3" width="9.00390625" style="281" customWidth="1"/>
    <col min="4" max="5" width="12.25390625" style="281" customWidth="1"/>
    <col min="6" max="7" width="9.00390625" style="281" customWidth="1"/>
    <col min="8" max="8" width="6.25390625" style="281" customWidth="1"/>
    <col min="9" max="16384" width="9.00390625" style="281" customWidth="1"/>
  </cols>
  <sheetData>
    <row r="2" spans="1:4" ht="13.5">
      <c r="A2" s="281" t="s">
        <v>681</v>
      </c>
      <c r="B2" s="281" t="s">
        <v>685</v>
      </c>
      <c r="C2" s="281" t="s">
        <v>126</v>
      </c>
      <c r="D2" s="281" t="s">
        <v>313</v>
      </c>
    </row>
    <row r="3" spans="1:9" ht="13.5">
      <c r="A3" s="281" t="s">
        <v>95</v>
      </c>
      <c r="B3" s="376">
        <v>7385</v>
      </c>
      <c r="C3" s="281">
        <v>44308</v>
      </c>
      <c r="D3" s="281">
        <v>6</v>
      </c>
      <c r="E3" s="496"/>
      <c r="I3" s="496"/>
    </row>
    <row r="4" spans="1:9" ht="13.5">
      <c r="A4" s="281" t="s">
        <v>79</v>
      </c>
      <c r="B4" s="376">
        <v>7257</v>
      </c>
      <c r="C4" s="281">
        <v>870837</v>
      </c>
      <c r="D4" s="281">
        <v>120</v>
      </c>
      <c r="E4" s="496"/>
      <c r="I4" s="496"/>
    </row>
    <row r="5" spans="1:9" ht="13.5">
      <c r="A5" s="281" t="s">
        <v>88</v>
      </c>
      <c r="B5" s="376">
        <v>3460</v>
      </c>
      <c r="C5" s="281">
        <v>103805</v>
      </c>
      <c r="D5" s="281">
        <v>30</v>
      </c>
      <c r="E5" s="496"/>
      <c r="I5" s="496"/>
    </row>
    <row r="6" spans="1:9" ht="13.5">
      <c r="A6" s="281" t="s">
        <v>679</v>
      </c>
      <c r="B6" s="376">
        <v>3452</v>
      </c>
      <c r="C6" s="281">
        <v>127718</v>
      </c>
      <c r="D6" s="281">
        <v>37</v>
      </c>
      <c r="E6" s="496"/>
      <c r="I6" s="496"/>
    </row>
    <row r="7" spans="1:9" ht="13.5">
      <c r="A7" s="281" t="s">
        <v>82</v>
      </c>
      <c r="B7" s="376">
        <v>2688</v>
      </c>
      <c r="C7" s="281">
        <v>88710</v>
      </c>
      <c r="D7" s="281">
        <v>33</v>
      </c>
      <c r="E7" s="496"/>
      <c r="I7" s="496"/>
    </row>
    <row r="8" spans="1:9" ht="13.5">
      <c r="A8" s="281" t="s">
        <v>86</v>
      </c>
      <c r="B8" s="376">
        <v>1658</v>
      </c>
      <c r="C8" s="281">
        <v>49753</v>
      </c>
      <c r="D8" s="281">
        <v>30</v>
      </c>
      <c r="E8" s="496"/>
      <c r="I8" s="496"/>
    </row>
    <row r="9" spans="1:9" ht="13.5">
      <c r="A9" s="281" t="s">
        <v>87</v>
      </c>
      <c r="B9" s="376">
        <v>1528</v>
      </c>
      <c r="C9" s="281">
        <v>22926</v>
      </c>
      <c r="D9" s="281">
        <v>15</v>
      </c>
      <c r="E9" s="496"/>
      <c r="I9" s="496"/>
    </row>
    <row r="10" spans="1:9" ht="13.5">
      <c r="A10" s="281" t="s">
        <v>678</v>
      </c>
      <c r="B10" s="376">
        <v>1502</v>
      </c>
      <c r="C10" s="281">
        <v>85638</v>
      </c>
      <c r="D10" s="281">
        <v>57</v>
      </c>
      <c r="E10" s="496"/>
      <c r="I10" s="496"/>
    </row>
    <row r="11" spans="1:9" ht="13.5">
      <c r="A11" s="281" t="s">
        <v>526</v>
      </c>
      <c r="B11" s="376">
        <v>1362</v>
      </c>
      <c r="C11" s="281">
        <v>119827</v>
      </c>
      <c r="D11" s="281">
        <v>88</v>
      </c>
      <c r="E11" s="496"/>
      <c r="I11" s="496"/>
    </row>
    <row r="12" spans="1:9" ht="13.5">
      <c r="A12" s="281" t="s">
        <v>456</v>
      </c>
      <c r="B12" s="376">
        <v>1203</v>
      </c>
      <c r="C12" s="281">
        <v>72185</v>
      </c>
      <c r="D12" s="281">
        <v>60</v>
      </c>
      <c r="E12" s="496"/>
      <c r="I12" s="496"/>
    </row>
    <row r="13" spans="1:9" ht="13.5">
      <c r="A13" s="281" t="s">
        <v>93</v>
      </c>
      <c r="B13" s="376">
        <v>1058</v>
      </c>
      <c r="C13" s="281">
        <v>8463</v>
      </c>
      <c r="D13" s="281">
        <v>8</v>
      </c>
      <c r="E13" s="496"/>
      <c r="I13" s="496"/>
    </row>
    <row r="14" spans="1:9" ht="13.5">
      <c r="A14" s="281" t="s">
        <v>84</v>
      </c>
      <c r="B14" s="376">
        <v>937</v>
      </c>
      <c r="C14" s="281">
        <v>15931</v>
      </c>
      <c r="D14" s="281">
        <v>17</v>
      </c>
      <c r="E14" s="496"/>
      <c r="I14" s="496"/>
    </row>
    <row r="15" spans="1:9" ht="13.5">
      <c r="A15" s="281" t="s">
        <v>81</v>
      </c>
      <c r="B15" s="376">
        <v>845</v>
      </c>
      <c r="C15" s="281">
        <v>62522</v>
      </c>
      <c r="D15" s="281">
        <v>74</v>
      </c>
      <c r="E15" s="496"/>
      <c r="I15" s="496"/>
    </row>
    <row r="16" spans="1:9" ht="13.5">
      <c r="A16" s="281" t="s">
        <v>89</v>
      </c>
      <c r="B16" s="376">
        <v>836</v>
      </c>
      <c r="C16" s="281">
        <v>15045</v>
      </c>
      <c r="D16" s="281">
        <v>18</v>
      </c>
      <c r="E16" s="496"/>
      <c r="I16" s="496"/>
    </row>
    <row r="17" spans="1:9" ht="13.5">
      <c r="A17" s="281" t="s">
        <v>680</v>
      </c>
      <c r="B17" s="376">
        <v>736</v>
      </c>
      <c r="C17" s="281">
        <v>8828</v>
      </c>
      <c r="D17" s="281">
        <v>12</v>
      </c>
      <c r="E17" s="496"/>
      <c r="I17" s="496"/>
    </row>
    <row r="18" spans="1:9" ht="13.5">
      <c r="A18" s="281" t="s">
        <v>96</v>
      </c>
      <c r="B18" s="376">
        <v>696</v>
      </c>
      <c r="C18" s="281">
        <v>696</v>
      </c>
      <c r="D18" s="281">
        <v>1</v>
      </c>
      <c r="E18" s="496"/>
      <c r="I18" s="496"/>
    </row>
    <row r="19" spans="1:9" ht="13.5">
      <c r="A19" s="281" t="s">
        <v>92</v>
      </c>
      <c r="B19" s="376">
        <v>647</v>
      </c>
      <c r="C19" s="281">
        <v>7769</v>
      </c>
      <c r="D19" s="281">
        <v>12</v>
      </c>
      <c r="E19" s="496"/>
      <c r="I19" s="496"/>
    </row>
    <row r="20" spans="1:9" ht="13.5">
      <c r="A20" s="281" t="s">
        <v>85</v>
      </c>
      <c r="B20" s="376">
        <v>478</v>
      </c>
      <c r="C20" s="281">
        <v>35872</v>
      </c>
      <c r="D20" s="281">
        <v>75</v>
      </c>
      <c r="E20" s="496"/>
      <c r="I20" s="496"/>
    </row>
    <row r="21" spans="1:9" ht="13.5">
      <c r="A21" s="281" t="s">
        <v>97</v>
      </c>
      <c r="B21" s="376">
        <v>406</v>
      </c>
      <c r="C21" s="281">
        <v>2435</v>
      </c>
      <c r="D21" s="281">
        <v>6</v>
      </c>
      <c r="E21" s="496"/>
      <c r="I21" s="496"/>
    </row>
    <row r="22" spans="1:9" ht="13.5">
      <c r="A22" s="281" t="s">
        <v>91</v>
      </c>
      <c r="B22" s="376">
        <v>265</v>
      </c>
      <c r="C22" s="281">
        <v>1587</v>
      </c>
      <c r="D22" s="281">
        <v>6</v>
      </c>
      <c r="E22" s="496"/>
      <c r="I22" s="496"/>
    </row>
    <row r="23" spans="1:9" ht="13.5">
      <c r="A23" s="281" t="s">
        <v>94</v>
      </c>
      <c r="B23" s="376">
        <v>50</v>
      </c>
      <c r="C23" s="281">
        <v>150</v>
      </c>
      <c r="D23" s="281">
        <v>3</v>
      </c>
      <c r="E23" s="496"/>
      <c r="I23" s="496"/>
    </row>
    <row r="24" spans="1:9" ht="13.5">
      <c r="A24" s="281" t="s">
        <v>90</v>
      </c>
      <c r="B24" s="376">
        <v>31</v>
      </c>
      <c r="C24" s="281">
        <v>153</v>
      </c>
      <c r="D24" s="281">
        <v>5</v>
      </c>
      <c r="E24" s="496"/>
      <c r="I24" s="496"/>
    </row>
    <row r="25" spans="1:2" ht="13.5">
      <c r="A25" s="281" t="s">
        <v>98</v>
      </c>
      <c r="B25" s="364">
        <f>AVERAGE(B3:B24)</f>
        <v>1749.090909090909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B1">
      <selection activeCell="K13" sqref="K13:N13"/>
    </sheetView>
  </sheetViews>
  <sheetFormatPr defaultColWidth="9.00390625" defaultRowHeight="13.5"/>
  <cols>
    <col min="1" max="1" width="4.625" style="175" customWidth="1"/>
    <col min="2" max="29" width="3.625" style="175" customWidth="1"/>
    <col min="30" max="30" width="2.375" style="175" customWidth="1"/>
    <col min="31" max="31" width="3.625" style="175" customWidth="1"/>
    <col min="32" max="32" width="6.125" style="175" customWidth="1"/>
    <col min="33" max="42" width="6.625" style="175" customWidth="1"/>
    <col min="43" max="16384" width="3.625" style="175" customWidth="1"/>
  </cols>
  <sheetData>
    <row r="1" spans="2:30" s="170" customFormat="1" ht="29.25" customHeight="1">
      <c r="B1" s="695" t="s">
        <v>8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</row>
    <row r="2" s="171" customFormat="1" ht="14.25" customHeight="1" thickBot="1"/>
    <row r="3" spans="2:30" s="66" customFormat="1" ht="42" customHeight="1" thickBot="1">
      <c r="B3" s="696" t="s">
        <v>99</v>
      </c>
      <c r="C3" s="691"/>
      <c r="D3" s="691"/>
      <c r="E3" s="691"/>
      <c r="F3" s="169" t="s">
        <v>100</v>
      </c>
      <c r="G3" s="689" t="s">
        <v>482</v>
      </c>
      <c r="H3" s="691"/>
      <c r="I3" s="691"/>
      <c r="J3" s="691"/>
      <c r="K3" s="698" t="s">
        <v>483</v>
      </c>
      <c r="L3" s="691"/>
      <c r="M3" s="691"/>
      <c r="N3" s="691"/>
      <c r="O3" s="692" t="s">
        <v>697</v>
      </c>
      <c r="P3" s="693"/>
      <c r="Q3" s="693"/>
      <c r="R3" s="693"/>
      <c r="S3" s="698" t="s">
        <v>101</v>
      </c>
      <c r="T3" s="691"/>
      <c r="U3" s="691"/>
      <c r="V3" s="691"/>
      <c r="W3" s="692" t="s">
        <v>102</v>
      </c>
      <c r="X3" s="693"/>
      <c r="Y3" s="693"/>
      <c r="Z3" s="693"/>
      <c r="AA3" s="692" t="s">
        <v>103</v>
      </c>
      <c r="AB3" s="693"/>
      <c r="AC3" s="693"/>
      <c r="AD3" s="694"/>
    </row>
    <row r="4" spans="2:30" s="171" customFormat="1" ht="29.25" customHeight="1">
      <c r="B4" s="690" t="s">
        <v>25</v>
      </c>
      <c r="C4" s="685" t="s">
        <v>104</v>
      </c>
      <c r="D4" s="685"/>
      <c r="E4" s="685"/>
      <c r="F4" s="172" t="s">
        <v>105</v>
      </c>
      <c r="G4" s="686">
        <v>713</v>
      </c>
      <c r="H4" s="687"/>
      <c r="I4" s="687"/>
      <c r="J4" s="687"/>
      <c r="K4" s="684">
        <f>SUM(K5:N10)</f>
        <v>707</v>
      </c>
      <c r="L4" s="682"/>
      <c r="M4" s="682"/>
      <c r="N4" s="683"/>
      <c r="O4" s="687">
        <f>SUM(O5:R10)</f>
        <v>753.6000000000001</v>
      </c>
      <c r="P4" s="687"/>
      <c r="Q4" s="687"/>
      <c r="R4" s="687"/>
      <c r="S4" s="729">
        <f>G4-K4</f>
        <v>6</v>
      </c>
      <c r="T4" s="729"/>
      <c r="U4" s="729"/>
      <c r="V4" s="729"/>
      <c r="W4" s="730">
        <f>(G4-K4)/K4</f>
        <v>0.008486562942008486</v>
      </c>
      <c r="X4" s="730"/>
      <c r="Y4" s="730"/>
      <c r="Z4" s="730"/>
      <c r="AA4" s="730">
        <f>(G4-O4)/O4</f>
        <v>-0.05387473460721885</v>
      </c>
      <c r="AB4" s="730"/>
      <c r="AC4" s="730"/>
      <c r="AD4" s="731"/>
    </row>
    <row r="5" spans="2:30" s="171" customFormat="1" ht="29.25" customHeight="1">
      <c r="B5" s="688"/>
      <c r="C5" s="724" t="s">
        <v>106</v>
      </c>
      <c r="D5" s="724"/>
      <c r="E5" s="724"/>
      <c r="F5" s="173" t="s">
        <v>105</v>
      </c>
      <c r="G5" s="725">
        <v>360</v>
      </c>
      <c r="H5" s="726"/>
      <c r="I5" s="726"/>
      <c r="J5" s="726"/>
      <c r="K5" s="727">
        <f>9!C15</f>
        <v>349</v>
      </c>
      <c r="L5" s="728"/>
      <c r="M5" s="728"/>
      <c r="N5" s="725"/>
      <c r="O5" s="726">
        <f>9!C16</f>
        <v>396.4</v>
      </c>
      <c r="P5" s="726"/>
      <c r="Q5" s="726"/>
      <c r="R5" s="726"/>
      <c r="S5" s="732">
        <f aca="true" t="shared" si="0" ref="S5:S28">G5-K5</f>
        <v>11</v>
      </c>
      <c r="T5" s="732"/>
      <c r="U5" s="732"/>
      <c r="V5" s="732"/>
      <c r="W5" s="733">
        <f aca="true" t="shared" si="1" ref="W5:W28">(G5-K5)/K5</f>
        <v>0.03151862464183381</v>
      </c>
      <c r="X5" s="733"/>
      <c r="Y5" s="733"/>
      <c r="Z5" s="733"/>
      <c r="AA5" s="733">
        <f aca="true" t="shared" si="2" ref="AA5:AA28">(G5-O5)/O5</f>
        <v>-0.0918264379414732</v>
      </c>
      <c r="AB5" s="733"/>
      <c r="AC5" s="733"/>
      <c r="AD5" s="734"/>
    </row>
    <row r="6" spans="2:30" s="171" customFormat="1" ht="29.25" customHeight="1">
      <c r="B6" s="688"/>
      <c r="C6" s="724" t="s">
        <v>107</v>
      </c>
      <c r="D6" s="724"/>
      <c r="E6" s="724"/>
      <c r="F6" s="173" t="s">
        <v>105</v>
      </c>
      <c r="G6" s="725">
        <v>53</v>
      </c>
      <c r="H6" s="726"/>
      <c r="I6" s="726"/>
      <c r="J6" s="726"/>
      <c r="K6" s="727">
        <f>9!D15</f>
        <v>59</v>
      </c>
      <c r="L6" s="728"/>
      <c r="M6" s="728"/>
      <c r="N6" s="725"/>
      <c r="O6" s="726">
        <f>9!D16</f>
        <v>71.6</v>
      </c>
      <c r="P6" s="726"/>
      <c r="Q6" s="726"/>
      <c r="R6" s="726"/>
      <c r="S6" s="732">
        <f t="shared" si="0"/>
        <v>-6</v>
      </c>
      <c r="T6" s="732"/>
      <c r="U6" s="732"/>
      <c r="V6" s="732"/>
      <c r="W6" s="733">
        <f t="shared" si="1"/>
        <v>-0.1016949152542373</v>
      </c>
      <c r="X6" s="733"/>
      <c r="Y6" s="733"/>
      <c r="Z6" s="733"/>
      <c r="AA6" s="733">
        <f t="shared" si="2"/>
        <v>-0.2597765363128491</v>
      </c>
      <c r="AB6" s="733"/>
      <c r="AC6" s="733"/>
      <c r="AD6" s="734"/>
    </row>
    <row r="7" spans="2:30" s="171" customFormat="1" ht="29.25" customHeight="1">
      <c r="B7" s="688"/>
      <c r="C7" s="724" t="s">
        <v>108</v>
      </c>
      <c r="D7" s="724"/>
      <c r="E7" s="724"/>
      <c r="F7" s="173" t="s">
        <v>105</v>
      </c>
      <c r="G7" s="725">
        <v>65</v>
      </c>
      <c r="H7" s="726"/>
      <c r="I7" s="726"/>
      <c r="J7" s="726"/>
      <c r="K7" s="727">
        <f>9!E15</f>
        <v>73</v>
      </c>
      <c r="L7" s="728"/>
      <c r="M7" s="728"/>
      <c r="N7" s="725"/>
      <c r="O7" s="726">
        <f>9!E16</f>
        <v>81.6</v>
      </c>
      <c r="P7" s="726"/>
      <c r="Q7" s="726"/>
      <c r="R7" s="726"/>
      <c r="S7" s="732">
        <f t="shared" si="0"/>
        <v>-8</v>
      </c>
      <c r="T7" s="732"/>
      <c r="U7" s="732"/>
      <c r="V7" s="732"/>
      <c r="W7" s="733">
        <f t="shared" si="1"/>
        <v>-0.1095890410958904</v>
      </c>
      <c r="X7" s="733"/>
      <c r="Y7" s="733"/>
      <c r="Z7" s="733"/>
      <c r="AA7" s="733">
        <f>(G7-O7)/O7</f>
        <v>-0.20343137254901955</v>
      </c>
      <c r="AB7" s="733"/>
      <c r="AC7" s="733"/>
      <c r="AD7" s="734"/>
    </row>
    <row r="8" spans="2:30" s="171" customFormat="1" ht="29.25" customHeight="1">
      <c r="B8" s="688"/>
      <c r="C8" s="724" t="s">
        <v>109</v>
      </c>
      <c r="D8" s="724"/>
      <c r="E8" s="724"/>
      <c r="F8" s="173" t="s">
        <v>105</v>
      </c>
      <c r="G8" s="725">
        <v>3</v>
      </c>
      <c r="H8" s="726"/>
      <c r="I8" s="726"/>
      <c r="J8" s="726"/>
      <c r="K8" s="727">
        <f>9!F15</f>
        <v>3</v>
      </c>
      <c r="L8" s="728"/>
      <c r="M8" s="728"/>
      <c r="N8" s="725"/>
      <c r="O8" s="726">
        <f>9!F16</f>
        <v>3.7</v>
      </c>
      <c r="P8" s="726"/>
      <c r="Q8" s="726"/>
      <c r="R8" s="726"/>
      <c r="S8" s="732">
        <f t="shared" si="0"/>
        <v>0</v>
      </c>
      <c r="T8" s="732"/>
      <c r="U8" s="732"/>
      <c r="V8" s="732"/>
      <c r="W8" s="733">
        <f t="shared" si="1"/>
        <v>0</v>
      </c>
      <c r="X8" s="733"/>
      <c r="Y8" s="733"/>
      <c r="Z8" s="733"/>
      <c r="AA8" s="733">
        <f>(G8-O8)/O8</f>
        <v>-0.18918918918918923</v>
      </c>
      <c r="AB8" s="733"/>
      <c r="AC8" s="733"/>
      <c r="AD8" s="734"/>
    </row>
    <row r="9" spans="2:30" s="171" customFormat="1" ht="29.25" customHeight="1">
      <c r="B9" s="688"/>
      <c r="C9" s="724" t="s">
        <v>110</v>
      </c>
      <c r="D9" s="724"/>
      <c r="E9" s="724"/>
      <c r="F9" s="173" t="s">
        <v>105</v>
      </c>
      <c r="G9" s="725">
        <v>0</v>
      </c>
      <c r="H9" s="726"/>
      <c r="I9" s="726"/>
      <c r="J9" s="726"/>
      <c r="K9" s="727">
        <f>9!G15</f>
        <v>0</v>
      </c>
      <c r="L9" s="728"/>
      <c r="M9" s="728"/>
      <c r="N9" s="725"/>
      <c r="O9" s="726">
        <f>9!G16</f>
        <v>0.2</v>
      </c>
      <c r="P9" s="726"/>
      <c r="Q9" s="726"/>
      <c r="R9" s="726"/>
      <c r="S9" s="732">
        <f t="shared" si="0"/>
        <v>0</v>
      </c>
      <c r="T9" s="732"/>
      <c r="U9" s="732"/>
      <c r="V9" s="732"/>
      <c r="W9" s="733" t="s">
        <v>674</v>
      </c>
      <c r="X9" s="733"/>
      <c r="Y9" s="733"/>
      <c r="Z9" s="733"/>
      <c r="AA9" s="733" t="s">
        <v>674</v>
      </c>
      <c r="AB9" s="733"/>
      <c r="AC9" s="733"/>
      <c r="AD9" s="734"/>
    </row>
    <row r="10" spans="2:30" s="171" customFormat="1" ht="29.25" customHeight="1">
      <c r="B10" s="688"/>
      <c r="C10" s="724" t="s">
        <v>111</v>
      </c>
      <c r="D10" s="724"/>
      <c r="E10" s="724"/>
      <c r="F10" s="173" t="s">
        <v>105</v>
      </c>
      <c r="G10" s="725">
        <v>232</v>
      </c>
      <c r="H10" s="726"/>
      <c r="I10" s="726"/>
      <c r="J10" s="726"/>
      <c r="K10" s="727">
        <f>9!H15</f>
        <v>223</v>
      </c>
      <c r="L10" s="728"/>
      <c r="M10" s="728"/>
      <c r="N10" s="725"/>
      <c r="O10" s="726">
        <f>9!H16</f>
        <v>200.1</v>
      </c>
      <c r="P10" s="726"/>
      <c r="Q10" s="726"/>
      <c r="R10" s="726"/>
      <c r="S10" s="732">
        <f t="shared" si="0"/>
        <v>9</v>
      </c>
      <c r="T10" s="732"/>
      <c r="U10" s="732"/>
      <c r="V10" s="732"/>
      <c r="W10" s="733">
        <f t="shared" si="1"/>
        <v>0.04035874439461883</v>
      </c>
      <c r="X10" s="733"/>
      <c r="Y10" s="733"/>
      <c r="Z10" s="733"/>
      <c r="AA10" s="733">
        <f t="shared" si="2"/>
        <v>0.1594202898550725</v>
      </c>
      <c r="AB10" s="733"/>
      <c r="AC10" s="733"/>
      <c r="AD10" s="734"/>
    </row>
    <row r="11" spans="2:30" s="171" customFormat="1" ht="29.25" customHeight="1">
      <c r="B11" s="688" t="s">
        <v>112</v>
      </c>
      <c r="C11" s="724" t="s">
        <v>104</v>
      </c>
      <c r="D11" s="724"/>
      <c r="E11" s="724"/>
      <c r="F11" s="173" t="s">
        <v>113</v>
      </c>
      <c r="G11" s="725">
        <v>512</v>
      </c>
      <c r="H11" s="726"/>
      <c r="I11" s="726"/>
      <c r="J11" s="726"/>
      <c r="K11" s="727">
        <f>SUM(K12:N14)</f>
        <v>507</v>
      </c>
      <c r="L11" s="728"/>
      <c r="M11" s="728"/>
      <c r="N11" s="725"/>
      <c r="O11" s="726">
        <f>SUM(O12:R14)</f>
        <v>536.9</v>
      </c>
      <c r="P11" s="726"/>
      <c r="Q11" s="726"/>
      <c r="R11" s="726"/>
      <c r="S11" s="732">
        <f t="shared" si="0"/>
        <v>5</v>
      </c>
      <c r="T11" s="732"/>
      <c r="U11" s="732"/>
      <c r="V11" s="732"/>
      <c r="W11" s="733">
        <f t="shared" si="1"/>
        <v>0.009861932938856016</v>
      </c>
      <c r="X11" s="733"/>
      <c r="Y11" s="733"/>
      <c r="Z11" s="733"/>
      <c r="AA11" s="733">
        <f t="shared" si="2"/>
        <v>-0.046377351462097184</v>
      </c>
      <c r="AB11" s="733"/>
      <c r="AC11" s="733"/>
      <c r="AD11" s="734"/>
    </row>
    <row r="12" spans="2:30" s="171" customFormat="1" ht="29.25" customHeight="1">
      <c r="B12" s="688"/>
      <c r="C12" s="724" t="s">
        <v>114</v>
      </c>
      <c r="D12" s="724"/>
      <c r="E12" s="724"/>
      <c r="F12" s="173" t="s">
        <v>113</v>
      </c>
      <c r="G12" s="725">
        <v>117</v>
      </c>
      <c r="H12" s="726"/>
      <c r="I12" s="726"/>
      <c r="J12" s="726"/>
      <c r="K12" s="727">
        <f>9!J15</f>
        <v>136</v>
      </c>
      <c r="L12" s="728"/>
      <c r="M12" s="728"/>
      <c r="N12" s="725"/>
      <c r="O12" s="726">
        <f>9!J16</f>
        <v>160.6</v>
      </c>
      <c r="P12" s="726"/>
      <c r="Q12" s="726"/>
      <c r="R12" s="726"/>
      <c r="S12" s="732">
        <f t="shared" si="0"/>
        <v>-19</v>
      </c>
      <c r="T12" s="732"/>
      <c r="U12" s="732"/>
      <c r="V12" s="732"/>
      <c r="W12" s="733">
        <f t="shared" si="1"/>
        <v>-0.13970588235294118</v>
      </c>
      <c r="X12" s="733"/>
      <c r="Y12" s="733"/>
      <c r="Z12" s="733"/>
      <c r="AA12" s="733">
        <f t="shared" si="2"/>
        <v>-0.2714819427148194</v>
      </c>
      <c r="AB12" s="733"/>
      <c r="AC12" s="733"/>
      <c r="AD12" s="734"/>
    </row>
    <row r="13" spans="2:30" s="171" customFormat="1" ht="29.25" customHeight="1">
      <c r="B13" s="688"/>
      <c r="C13" s="724" t="s">
        <v>115</v>
      </c>
      <c r="D13" s="724"/>
      <c r="E13" s="724"/>
      <c r="F13" s="173" t="s">
        <v>113</v>
      </c>
      <c r="G13" s="725">
        <v>52</v>
      </c>
      <c r="H13" s="726"/>
      <c r="I13" s="726"/>
      <c r="J13" s="726"/>
      <c r="K13" s="727">
        <f>9!K15</f>
        <v>36</v>
      </c>
      <c r="L13" s="728"/>
      <c r="M13" s="728"/>
      <c r="N13" s="725"/>
      <c r="O13" s="726">
        <f>9!K16</f>
        <v>44.3</v>
      </c>
      <c r="P13" s="726"/>
      <c r="Q13" s="726"/>
      <c r="R13" s="726"/>
      <c r="S13" s="732">
        <f t="shared" si="0"/>
        <v>16</v>
      </c>
      <c r="T13" s="732"/>
      <c r="U13" s="732"/>
      <c r="V13" s="732"/>
      <c r="W13" s="733">
        <f t="shared" si="1"/>
        <v>0.4444444444444444</v>
      </c>
      <c r="X13" s="733"/>
      <c r="Y13" s="733"/>
      <c r="Z13" s="733"/>
      <c r="AA13" s="733">
        <f t="shared" si="2"/>
        <v>0.17381489841986464</v>
      </c>
      <c r="AB13" s="733"/>
      <c r="AC13" s="733"/>
      <c r="AD13" s="734"/>
    </row>
    <row r="14" spans="2:30" s="171" customFormat="1" ht="29.25" customHeight="1">
      <c r="B14" s="688"/>
      <c r="C14" s="735" t="s">
        <v>116</v>
      </c>
      <c r="D14" s="735"/>
      <c r="E14" s="735"/>
      <c r="F14" s="173" t="s">
        <v>113</v>
      </c>
      <c r="G14" s="725">
        <v>343</v>
      </c>
      <c r="H14" s="726"/>
      <c r="I14" s="726"/>
      <c r="J14" s="726"/>
      <c r="K14" s="727">
        <f>9!L15</f>
        <v>335</v>
      </c>
      <c r="L14" s="728"/>
      <c r="M14" s="728"/>
      <c r="N14" s="725"/>
      <c r="O14" s="726">
        <f>9!L16</f>
        <v>332</v>
      </c>
      <c r="P14" s="726"/>
      <c r="Q14" s="726"/>
      <c r="R14" s="726"/>
      <c r="S14" s="732">
        <f t="shared" si="0"/>
        <v>8</v>
      </c>
      <c r="T14" s="732"/>
      <c r="U14" s="732"/>
      <c r="V14" s="732"/>
      <c r="W14" s="733">
        <f t="shared" si="1"/>
        <v>0.023880597014925373</v>
      </c>
      <c r="X14" s="733"/>
      <c r="Y14" s="733"/>
      <c r="Z14" s="733"/>
      <c r="AA14" s="733">
        <f t="shared" si="2"/>
        <v>0.03313253012048193</v>
      </c>
      <c r="AB14" s="733"/>
      <c r="AC14" s="733"/>
      <c r="AD14" s="734"/>
    </row>
    <row r="15" spans="2:30" s="171" customFormat="1" ht="29.25" customHeight="1">
      <c r="B15" s="736" t="s">
        <v>117</v>
      </c>
      <c r="C15" s="724"/>
      <c r="D15" s="724"/>
      <c r="E15" s="724"/>
      <c r="F15" s="173" t="s">
        <v>118</v>
      </c>
      <c r="G15" s="725">
        <v>322</v>
      </c>
      <c r="H15" s="726"/>
      <c r="I15" s="726"/>
      <c r="J15" s="726"/>
      <c r="K15" s="727">
        <f>9!Q15</f>
        <v>331</v>
      </c>
      <c r="L15" s="728"/>
      <c r="M15" s="728"/>
      <c r="N15" s="725"/>
      <c r="O15" s="726">
        <f>9!Q16</f>
        <v>369.5</v>
      </c>
      <c r="P15" s="726"/>
      <c r="Q15" s="726"/>
      <c r="R15" s="726"/>
      <c r="S15" s="732">
        <f t="shared" si="0"/>
        <v>-9</v>
      </c>
      <c r="T15" s="732"/>
      <c r="U15" s="732"/>
      <c r="V15" s="732"/>
      <c r="W15" s="733">
        <f t="shared" si="1"/>
        <v>-0.027190332326283987</v>
      </c>
      <c r="X15" s="733"/>
      <c r="Y15" s="733"/>
      <c r="Z15" s="733"/>
      <c r="AA15" s="733">
        <f t="shared" si="2"/>
        <v>-0.12855209742895804</v>
      </c>
      <c r="AB15" s="733"/>
      <c r="AC15" s="733"/>
      <c r="AD15" s="734"/>
    </row>
    <row r="16" spans="2:30" s="171" customFormat="1" ht="29.25" customHeight="1">
      <c r="B16" s="736" t="s">
        <v>119</v>
      </c>
      <c r="C16" s="724"/>
      <c r="D16" s="724"/>
      <c r="E16" s="724"/>
      <c r="F16" s="173" t="s">
        <v>120</v>
      </c>
      <c r="G16" s="725">
        <v>819</v>
      </c>
      <c r="H16" s="726"/>
      <c r="I16" s="726"/>
      <c r="J16" s="726"/>
      <c r="K16" s="727">
        <f>9!R15</f>
        <v>775</v>
      </c>
      <c r="L16" s="728"/>
      <c r="M16" s="728"/>
      <c r="N16" s="725"/>
      <c r="O16" s="732">
        <f>9!R16</f>
        <v>966.4</v>
      </c>
      <c r="P16" s="732"/>
      <c r="Q16" s="732"/>
      <c r="R16" s="732"/>
      <c r="S16" s="732">
        <f t="shared" si="0"/>
        <v>44</v>
      </c>
      <c r="T16" s="732"/>
      <c r="U16" s="732"/>
      <c r="V16" s="732"/>
      <c r="W16" s="733">
        <f t="shared" si="1"/>
        <v>0.0567741935483871</v>
      </c>
      <c r="X16" s="733"/>
      <c r="Y16" s="733"/>
      <c r="Z16" s="733"/>
      <c r="AA16" s="733">
        <f t="shared" si="2"/>
        <v>-0.15252483443708606</v>
      </c>
      <c r="AB16" s="733"/>
      <c r="AC16" s="733"/>
      <c r="AD16" s="734"/>
    </row>
    <row r="17" spans="2:30" s="171" customFormat="1" ht="29.25" customHeight="1">
      <c r="B17" s="688" t="s">
        <v>121</v>
      </c>
      <c r="C17" s="724" t="s">
        <v>104</v>
      </c>
      <c r="D17" s="724"/>
      <c r="E17" s="724"/>
      <c r="F17" s="173" t="s">
        <v>120</v>
      </c>
      <c r="G17" s="725">
        <v>109</v>
      </c>
      <c r="H17" s="726"/>
      <c r="I17" s="726"/>
      <c r="J17" s="726"/>
      <c r="K17" s="727">
        <f>SUM(K18:N19)</f>
        <v>134</v>
      </c>
      <c r="L17" s="728"/>
      <c r="M17" s="728"/>
      <c r="N17" s="725"/>
      <c r="O17" s="726">
        <f>SUM(O18:R19)</f>
        <v>127.2</v>
      </c>
      <c r="P17" s="726"/>
      <c r="Q17" s="726"/>
      <c r="R17" s="726"/>
      <c r="S17" s="732">
        <f t="shared" si="0"/>
        <v>-25</v>
      </c>
      <c r="T17" s="732"/>
      <c r="U17" s="732"/>
      <c r="V17" s="732"/>
      <c r="W17" s="733">
        <f t="shared" si="1"/>
        <v>-0.1865671641791045</v>
      </c>
      <c r="X17" s="733"/>
      <c r="Y17" s="733"/>
      <c r="Z17" s="733"/>
      <c r="AA17" s="733">
        <f t="shared" si="2"/>
        <v>-0.14308176100628933</v>
      </c>
      <c r="AB17" s="733"/>
      <c r="AC17" s="733"/>
      <c r="AD17" s="734"/>
    </row>
    <row r="18" spans="2:30" s="171" customFormat="1" ht="29.25" customHeight="1">
      <c r="B18" s="688"/>
      <c r="C18" s="724" t="s">
        <v>122</v>
      </c>
      <c r="D18" s="724"/>
      <c r="E18" s="724"/>
      <c r="F18" s="173" t="s">
        <v>120</v>
      </c>
      <c r="G18" s="725">
        <v>16</v>
      </c>
      <c r="H18" s="726"/>
      <c r="I18" s="726"/>
      <c r="J18" s="726"/>
      <c r="K18" s="727">
        <f>9!V15</f>
        <v>36</v>
      </c>
      <c r="L18" s="728"/>
      <c r="M18" s="728"/>
      <c r="N18" s="725"/>
      <c r="O18" s="726">
        <f>9!V16</f>
        <v>30.8</v>
      </c>
      <c r="P18" s="726"/>
      <c r="Q18" s="726"/>
      <c r="R18" s="726"/>
      <c r="S18" s="732">
        <f t="shared" si="0"/>
        <v>-20</v>
      </c>
      <c r="T18" s="732"/>
      <c r="U18" s="732"/>
      <c r="V18" s="732"/>
      <c r="W18" s="733">
        <f t="shared" si="1"/>
        <v>-0.5555555555555556</v>
      </c>
      <c r="X18" s="733"/>
      <c r="Y18" s="733"/>
      <c r="Z18" s="733"/>
      <c r="AA18" s="733">
        <f t="shared" si="2"/>
        <v>-0.4805194805194805</v>
      </c>
      <c r="AB18" s="733"/>
      <c r="AC18" s="733"/>
      <c r="AD18" s="734"/>
    </row>
    <row r="19" spans="2:30" s="171" customFormat="1" ht="29.25" customHeight="1">
      <c r="B19" s="688"/>
      <c r="C19" s="724" t="s">
        <v>123</v>
      </c>
      <c r="D19" s="724"/>
      <c r="E19" s="724"/>
      <c r="F19" s="173" t="s">
        <v>120</v>
      </c>
      <c r="G19" s="725">
        <v>93</v>
      </c>
      <c r="H19" s="726"/>
      <c r="I19" s="726"/>
      <c r="J19" s="726"/>
      <c r="K19" s="727">
        <f>9!Z15</f>
        <v>98</v>
      </c>
      <c r="L19" s="728"/>
      <c r="M19" s="728"/>
      <c r="N19" s="725"/>
      <c r="O19" s="726">
        <f>9!Z16</f>
        <v>96.4</v>
      </c>
      <c r="P19" s="726"/>
      <c r="Q19" s="726"/>
      <c r="R19" s="726"/>
      <c r="S19" s="732">
        <f t="shared" si="0"/>
        <v>-5</v>
      </c>
      <c r="T19" s="732"/>
      <c r="U19" s="732"/>
      <c r="V19" s="732"/>
      <c r="W19" s="733">
        <f t="shared" si="1"/>
        <v>-0.05102040816326531</v>
      </c>
      <c r="X19" s="733"/>
      <c r="Y19" s="733"/>
      <c r="Z19" s="733"/>
      <c r="AA19" s="733">
        <f t="shared" si="2"/>
        <v>-0.03526970954356852</v>
      </c>
      <c r="AB19" s="733"/>
      <c r="AC19" s="733"/>
      <c r="AD19" s="734"/>
    </row>
    <row r="20" spans="2:30" s="171" customFormat="1" ht="29.25" customHeight="1">
      <c r="B20" s="738" t="s">
        <v>124</v>
      </c>
      <c r="C20" s="724" t="s">
        <v>106</v>
      </c>
      <c r="D20" s="724"/>
      <c r="E20" s="724"/>
      <c r="F20" s="173" t="s">
        <v>172</v>
      </c>
      <c r="G20" s="739">
        <v>19713</v>
      </c>
      <c r="H20" s="737"/>
      <c r="I20" s="737"/>
      <c r="J20" s="737"/>
      <c r="K20" s="740">
        <f>9!AA15</f>
        <v>17212</v>
      </c>
      <c r="L20" s="741"/>
      <c r="M20" s="741"/>
      <c r="N20" s="739"/>
      <c r="O20" s="737">
        <f>9!AA16</f>
        <v>22668.6</v>
      </c>
      <c r="P20" s="737"/>
      <c r="Q20" s="737"/>
      <c r="R20" s="737"/>
      <c r="S20" s="737">
        <f t="shared" si="0"/>
        <v>2501</v>
      </c>
      <c r="T20" s="737"/>
      <c r="U20" s="737"/>
      <c r="V20" s="737"/>
      <c r="W20" s="733">
        <f t="shared" si="1"/>
        <v>0.14530560074366722</v>
      </c>
      <c r="X20" s="733"/>
      <c r="Y20" s="733"/>
      <c r="Z20" s="733"/>
      <c r="AA20" s="733">
        <f t="shared" si="2"/>
        <v>-0.13038299674439527</v>
      </c>
      <c r="AB20" s="733"/>
      <c r="AC20" s="733"/>
      <c r="AD20" s="734"/>
    </row>
    <row r="21" spans="2:30" s="171" customFormat="1" ht="29.25" customHeight="1">
      <c r="B21" s="738"/>
      <c r="C21" s="724" t="s">
        <v>107</v>
      </c>
      <c r="D21" s="724"/>
      <c r="E21" s="724"/>
      <c r="F21" s="173" t="s">
        <v>125</v>
      </c>
      <c r="G21" s="742">
        <v>664</v>
      </c>
      <c r="H21" s="732"/>
      <c r="I21" s="732"/>
      <c r="J21" s="732"/>
      <c r="K21" s="743">
        <f>9!AB15</f>
        <v>615</v>
      </c>
      <c r="L21" s="744"/>
      <c r="M21" s="744"/>
      <c r="N21" s="742"/>
      <c r="O21" s="737">
        <f>9!AB16</f>
        <v>1983</v>
      </c>
      <c r="P21" s="737"/>
      <c r="Q21" s="737"/>
      <c r="R21" s="737"/>
      <c r="S21" s="732">
        <f t="shared" si="0"/>
        <v>49</v>
      </c>
      <c r="T21" s="732"/>
      <c r="U21" s="732"/>
      <c r="V21" s="732"/>
      <c r="W21" s="733">
        <f t="shared" si="1"/>
        <v>0.07967479674796749</v>
      </c>
      <c r="X21" s="733"/>
      <c r="Y21" s="733"/>
      <c r="Z21" s="733"/>
      <c r="AA21" s="733">
        <f t="shared" si="2"/>
        <v>-0.6651538073625819</v>
      </c>
      <c r="AB21" s="733"/>
      <c r="AC21" s="733"/>
      <c r="AD21" s="734"/>
    </row>
    <row r="22" spans="2:30" s="171" customFormat="1" ht="29.25" customHeight="1">
      <c r="B22" s="753" t="s">
        <v>126</v>
      </c>
      <c r="C22" s="724" t="s">
        <v>104</v>
      </c>
      <c r="D22" s="724"/>
      <c r="E22" s="724"/>
      <c r="F22" s="173" t="s">
        <v>127</v>
      </c>
      <c r="G22" s="739">
        <v>1745158</v>
      </c>
      <c r="H22" s="737"/>
      <c r="I22" s="737"/>
      <c r="J22" s="737"/>
      <c r="K22" s="740">
        <f>SUM(K23:N29)</f>
        <v>1078867</v>
      </c>
      <c r="L22" s="741"/>
      <c r="M22" s="741"/>
      <c r="N22" s="739"/>
      <c r="O22" s="737">
        <f>SUM(O23:R29)</f>
        <v>1598884.9999999998</v>
      </c>
      <c r="P22" s="737"/>
      <c r="Q22" s="737"/>
      <c r="R22" s="737"/>
      <c r="S22" s="737">
        <f>G22-K22</f>
        <v>666291</v>
      </c>
      <c r="T22" s="737"/>
      <c r="U22" s="737"/>
      <c r="V22" s="737"/>
      <c r="W22" s="733">
        <f>(G22-K22)/K22</f>
        <v>0.6175840024766723</v>
      </c>
      <c r="X22" s="733"/>
      <c r="Y22" s="733"/>
      <c r="Z22" s="733"/>
      <c r="AA22" s="733">
        <f t="shared" si="2"/>
        <v>0.09148437817604159</v>
      </c>
      <c r="AB22" s="733"/>
      <c r="AC22" s="733"/>
      <c r="AD22" s="734"/>
    </row>
    <row r="23" spans="2:30" s="171" customFormat="1" ht="29.25" customHeight="1">
      <c r="B23" s="754"/>
      <c r="C23" s="724" t="s">
        <v>106</v>
      </c>
      <c r="D23" s="724"/>
      <c r="E23" s="724"/>
      <c r="F23" s="173" t="s">
        <v>127</v>
      </c>
      <c r="G23" s="739">
        <v>1662552</v>
      </c>
      <c r="H23" s="737"/>
      <c r="I23" s="737"/>
      <c r="J23" s="737"/>
      <c r="K23" s="740">
        <f>9!AE15</f>
        <v>898590</v>
      </c>
      <c r="L23" s="741"/>
      <c r="M23" s="741"/>
      <c r="N23" s="739"/>
      <c r="O23" s="737">
        <f>9!AE16</f>
        <v>1420390.2</v>
      </c>
      <c r="P23" s="737"/>
      <c r="Q23" s="737"/>
      <c r="R23" s="737"/>
      <c r="S23" s="737">
        <f t="shared" si="0"/>
        <v>763962</v>
      </c>
      <c r="T23" s="737"/>
      <c r="U23" s="737"/>
      <c r="V23" s="737"/>
      <c r="W23" s="733">
        <f t="shared" si="1"/>
        <v>0.8501786131606183</v>
      </c>
      <c r="X23" s="733"/>
      <c r="Y23" s="733"/>
      <c r="Z23" s="733"/>
      <c r="AA23" s="733">
        <f t="shared" si="2"/>
        <v>0.17048963024385838</v>
      </c>
      <c r="AB23" s="733"/>
      <c r="AC23" s="733"/>
      <c r="AD23" s="734"/>
    </row>
    <row r="24" spans="2:30" s="171" customFormat="1" ht="29.25" customHeight="1">
      <c r="B24" s="754"/>
      <c r="C24" s="724" t="s">
        <v>107</v>
      </c>
      <c r="D24" s="724"/>
      <c r="E24" s="724"/>
      <c r="F24" s="173" t="s">
        <v>127</v>
      </c>
      <c r="G24" s="739">
        <v>1529</v>
      </c>
      <c r="H24" s="737"/>
      <c r="I24" s="737"/>
      <c r="J24" s="737"/>
      <c r="K24" s="740">
        <f>9!AF15</f>
        <v>4185</v>
      </c>
      <c r="L24" s="741"/>
      <c r="M24" s="741"/>
      <c r="N24" s="739"/>
      <c r="O24" s="737">
        <f>9!AF16</f>
        <v>4219.2</v>
      </c>
      <c r="P24" s="737"/>
      <c r="Q24" s="737"/>
      <c r="R24" s="737"/>
      <c r="S24" s="737">
        <f t="shared" si="0"/>
        <v>-2656</v>
      </c>
      <c r="T24" s="737"/>
      <c r="U24" s="737"/>
      <c r="V24" s="737"/>
      <c r="W24" s="733">
        <f t="shared" si="1"/>
        <v>-0.6346475507765831</v>
      </c>
      <c r="X24" s="733"/>
      <c r="Y24" s="733"/>
      <c r="Z24" s="733"/>
      <c r="AA24" s="733">
        <f t="shared" si="2"/>
        <v>-0.6376090254076602</v>
      </c>
      <c r="AB24" s="733"/>
      <c r="AC24" s="733"/>
      <c r="AD24" s="734"/>
    </row>
    <row r="25" spans="2:30" s="171" customFormat="1" ht="29.25" customHeight="1">
      <c r="B25" s="754"/>
      <c r="C25" s="724" t="s">
        <v>108</v>
      </c>
      <c r="D25" s="724"/>
      <c r="E25" s="724"/>
      <c r="F25" s="173" t="s">
        <v>127</v>
      </c>
      <c r="G25" s="739">
        <v>69115</v>
      </c>
      <c r="H25" s="737"/>
      <c r="I25" s="737"/>
      <c r="J25" s="737"/>
      <c r="K25" s="740">
        <f>9!AG15</f>
        <v>34654</v>
      </c>
      <c r="L25" s="741"/>
      <c r="M25" s="741"/>
      <c r="N25" s="739"/>
      <c r="O25" s="737">
        <f>9!AG16</f>
        <v>66442.4</v>
      </c>
      <c r="P25" s="737"/>
      <c r="Q25" s="737"/>
      <c r="R25" s="737"/>
      <c r="S25" s="737">
        <f t="shared" si="0"/>
        <v>34461</v>
      </c>
      <c r="T25" s="737"/>
      <c r="U25" s="737"/>
      <c r="V25" s="737"/>
      <c r="W25" s="733">
        <f t="shared" si="1"/>
        <v>0.9944306573555722</v>
      </c>
      <c r="X25" s="733"/>
      <c r="Y25" s="733"/>
      <c r="Z25" s="733"/>
      <c r="AA25" s="733">
        <f t="shared" si="2"/>
        <v>0.0402243145942953</v>
      </c>
      <c r="AB25" s="733"/>
      <c r="AC25" s="733"/>
      <c r="AD25" s="734"/>
    </row>
    <row r="26" spans="2:30" s="171" customFormat="1" ht="29.25" customHeight="1">
      <c r="B26" s="754"/>
      <c r="C26" s="724" t="s">
        <v>109</v>
      </c>
      <c r="D26" s="724"/>
      <c r="E26" s="724"/>
      <c r="F26" s="173" t="s">
        <v>127</v>
      </c>
      <c r="G26" s="742">
        <v>400</v>
      </c>
      <c r="H26" s="732"/>
      <c r="I26" s="732"/>
      <c r="J26" s="732"/>
      <c r="K26" s="740">
        <f>9!AH15</f>
        <v>8540</v>
      </c>
      <c r="L26" s="741"/>
      <c r="M26" s="741"/>
      <c r="N26" s="739"/>
      <c r="O26" s="737">
        <f>9!AH16</f>
        <v>20109.7</v>
      </c>
      <c r="P26" s="737"/>
      <c r="Q26" s="737"/>
      <c r="R26" s="737"/>
      <c r="S26" s="737">
        <f t="shared" si="0"/>
        <v>-8140</v>
      </c>
      <c r="T26" s="737"/>
      <c r="U26" s="737"/>
      <c r="V26" s="737"/>
      <c r="W26" s="733">
        <f t="shared" si="1"/>
        <v>-0.9531615925058547</v>
      </c>
      <c r="X26" s="733"/>
      <c r="Y26" s="733"/>
      <c r="Z26" s="733"/>
      <c r="AA26" s="733">
        <f t="shared" si="2"/>
        <v>-0.9801091015778455</v>
      </c>
      <c r="AB26" s="733"/>
      <c r="AC26" s="733"/>
      <c r="AD26" s="734"/>
    </row>
    <row r="27" spans="2:30" s="171" customFormat="1" ht="29.25" customHeight="1">
      <c r="B27" s="754"/>
      <c r="C27" s="724" t="s">
        <v>110</v>
      </c>
      <c r="D27" s="724"/>
      <c r="E27" s="724"/>
      <c r="F27" s="173" t="s">
        <v>127</v>
      </c>
      <c r="G27" s="742">
        <v>0</v>
      </c>
      <c r="H27" s="732"/>
      <c r="I27" s="732"/>
      <c r="J27" s="732"/>
      <c r="K27" s="743">
        <f>9!AI15</f>
        <v>0</v>
      </c>
      <c r="L27" s="744"/>
      <c r="M27" s="744"/>
      <c r="N27" s="742"/>
      <c r="O27" s="737">
        <f>9!AI16</f>
        <v>51020</v>
      </c>
      <c r="P27" s="737"/>
      <c r="Q27" s="737"/>
      <c r="R27" s="737"/>
      <c r="S27" s="732">
        <f t="shared" si="0"/>
        <v>0</v>
      </c>
      <c r="T27" s="732"/>
      <c r="U27" s="732"/>
      <c r="V27" s="732"/>
      <c r="W27" s="733" t="s">
        <v>674</v>
      </c>
      <c r="X27" s="733"/>
      <c r="Y27" s="733"/>
      <c r="Z27" s="733"/>
      <c r="AA27" s="733" t="s">
        <v>674</v>
      </c>
      <c r="AB27" s="733"/>
      <c r="AC27" s="733"/>
      <c r="AD27" s="734"/>
    </row>
    <row r="28" spans="2:30" s="171" customFormat="1" ht="29.25" customHeight="1">
      <c r="B28" s="754"/>
      <c r="C28" s="745" t="s">
        <v>111</v>
      </c>
      <c r="D28" s="745"/>
      <c r="E28" s="745"/>
      <c r="F28" s="174" t="s">
        <v>127</v>
      </c>
      <c r="G28" s="746">
        <v>11561</v>
      </c>
      <c r="H28" s="747"/>
      <c r="I28" s="747"/>
      <c r="J28" s="747"/>
      <c r="K28" s="740">
        <f>9!AJ15</f>
        <v>69297</v>
      </c>
      <c r="L28" s="741"/>
      <c r="M28" s="741"/>
      <c r="N28" s="739"/>
      <c r="O28" s="747">
        <f>9!AJ16</f>
        <v>25386.6</v>
      </c>
      <c r="P28" s="747"/>
      <c r="Q28" s="747"/>
      <c r="R28" s="747"/>
      <c r="S28" s="747">
        <f t="shared" si="0"/>
        <v>-57736</v>
      </c>
      <c r="T28" s="747"/>
      <c r="U28" s="747"/>
      <c r="V28" s="747"/>
      <c r="W28" s="748">
        <f t="shared" si="1"/>
        <v>-0.8331673809833038</v>
      </c>
      <c r="X28" s="748"/>
      <c r="Y28" s="748"/>
      <c r="Z28" s="748"/>
      <c r="AA28" s="748">
        <f t="shared" si="2"/>
        <v>-0.5446022704891557</v>
      </c>
      <c r="AB28" s="748"/>
      <c r="AC28" s="748"/>
      <c r="AD28" s="749"/>
    </row>
    <row r="29" spans="2:30" s="171" customFormat="1" ht="29.25" customHeight="1" thickBot="1">
      <c r="B29" s="755"/>
      <c r="C29" s="756" t="s">
        <v>344</v>
      </c>
      <c r="D29" s="756"/>
      <c r="E29" s="756"/>
      <c r="F29" s="126" t="s">
        <v>127</v>
      </c>
      <c r="G29" s="757">
        <v>1</v>
      </c>
      <c r="H29" s="758"/>
      <c r="I29" s="758"/>
      <c r="J29" s="758"/>
      <c r="K29" s="759">
        <f>9!AK15</f>
        <v>63601</v>
      </c>
      <c r="L29" s="760"/>
      <c r="M29" s="760"/>
      <c r="N29" s="761"/>
      <c r="O29" s="759">
        <f>9!AK16</f>
        <v>11316.9</v>
      </c>
      <c r="P29" s="760"/>
      <c r="Q29" s="760"/>
      <c r="R29" s="761"/>
      <c r="S29" s="750">
        <f>G29-K29</f>
        <v>-63600</v>
      </c>
      <c r="T29" s="750"/>
      <c r="U29" s="750"/>
      <c r="V29" s="750"/>
      <c r="W29" s="751">
        <f>(G29-K29)/K29</f>
        <v>-0.999984276976777</v>
      </c>
      <c r="X29" s="751"/>
      <c r="Y29" s="751"/>
      <c r="Z29" s="751"/>
      <c r="AA29" s="751">
        <f>(G29-O29)/O29</f>
        <v>-0.9999116365789218</v>
      </c>
      <c r="AB29" s="751"/>
      <c r="AC29" s="751"/>
      <c r="AD29" s="752"/>
    </row>
    <row r="30" s="171" customFormat="1" ht="14.25" customHeight="1"/>
    <row r="31" ht="14.25" customHeight="1"/>
    <row r="34" s="177" customFormat="1" ht="14.25" customHeight="1">
      <c r="A34" s="176"/>
    </row>
    <row r="35" s="177" customFormat="1" ht="14.25" customHeight="1">
      <c r="A35" s="176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2007-08-28T11:16:06Z</cp:lastPrinted>
  <dcterms:created xsi:type="dcterms:W3CDTF">2004-05-19T04:18:12Z</dcterms:created>
  <dcterms:modified xsi:type="dcterms:W3CDTF">2008-09-04T04:25:40Z</dcterms:modified>
  <cp:category/>
  <cp:version/>
  <cp:contentType/>
  <cp:contentStatus/>
</cp:coreProperties>
</file>